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64B828AF-DCA8-46E7-85D4-8485AB7B360E}"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K15" i="1"/>
  <c r="S15" i="1"/>
  <c r="W15" i="1"/>
  <c r="Z15" i="1"/>
  <c r="L15" i="1"/>
  <c r="Y15" i="1"/>
  <c r="R15" i="1"/>
  <c r="X15" i="1"/>
  <c r="P15" i="1"/>
  <c r="AB15" i="1"/>
  <c r="T15" i="1"/>
  <c r="Q15" i="1"/>
  <c r="I15" i="1"/>
  <c r="J15" i="1"/>
  <c r="AC15" i="1"/>
  <c r="V15" i="1"/>
  <c r="U15" i="1"/>
  <c r="M15" i="1"/>
  <c r="O15" i="1"/>
  <c r="AA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197" i="1" a="1"/>
  <c r="A37" i="1" a="1"/>
  <c r="A136" i="1" a="1"/>
  <c r="A191" i="1" a="1"/>
  <c r="A65" i="1" a="1"/>
  <c r="A123" i="1" a="1"/>
  <c r="A115" i="1" a="1"/>
  <c r="A101" i="1" a="1"/>
  <c r="A185" i="1" a="1"/>
  <c r="A135" i="1" a="1"/>
  <c r="A51" i="1" a="1"/>
  <c r="A50" i="1" a="1"/>
  <c r="A129" i="1" a="1"/>
  <c r="A165" i="1" a="1"/>
  <c r="A151" i="1" a="1"/>
  <c r="A130" i="1" a="1"/>
  <c r="AK15" i="1"/>
  <c r="A83" i="1" a="1"/>
  <c r="A179" i="1" a="1"/>
  <c r="A184" i="1" a="1"/>
  <c r="A86" i="1" a="1"/>
  <c r="A106" i="1" a="1"/>
  <c r="A189" i="1" a="1"/>
  <c r="A48" i="1" a="1"/>
  <c r="A158" i="1" a="1"/>
  <c r="A74" i="1" a="1"/>
  <c r="A20" i="1" a="1"/>
  <c r="A148" i="1" a="1"/>
  <c r="AE15" i="1"/>
  <c r="A46" i="1" a="1"/>
  <c r="A94" i="1" a="1"/>
  <c r="A82" i="1" a="1"/>
  <c r="A196" i="1" a="1"/>
  <c r="AP15" i="1"/>
  <c r="A52" i="1" a="1"/>
  <c r="A118" i="1" a="1"/>
  <c r="A104" i="1" a="1"/>
  <c r="A205" i="1" a="1"/>
  <c r="A25" i="1" a="1"/>
  <c r="A71" i="1" a="1"/>
  <c r="A66" i="1" a="1"/>
  <c r="A188" i="1" a="1"/>
  <c r="A215" i="1" a="1"/>
  <c r="AR15" i="1"/>
  <c r="A60" i="1" a="1"/>
  <c r="A47" i="1" a="1"/>
  <c r="AL15" i="1"/>
  <c r="A142" i="1" a="1"/>
  <c r="A81" i="1" a="1"/>
  <c r="A187" i="1" a="1"/>
  <c r="A163" i="1" a="1"/>
  <c r="A173" i="1" a="1"/>
  <c r="A72" i="1" a="1"/>
  <c r="A116" i="1" a="1"/>
  <c r="A112" i="1" a="1"/>
  <c r="A73" i="1" a="1"/>
  <c r="A93" i="1" a="1"/>
  <c r="A161" i="1" a="1"/>
  <c r="A38" i="1" a="1"/>
  <c r="A138" i="1" a="1"/>
  <c r="A150" i="1" a="1"/>
  <c r="A109" i="1" a="1"/>
  <c r="A125" i="1" a="1"/>
  <c r="A35" i="1" a="1"/>
  <c r="A45" i="1" a="1"/>
  <c r="A114" i="1" a="1"/>
  <c r="A192" i="1" a="1"/>
  <c r="A105" i="1" a="1"/>
  <c r="A91" i="1" a="1"/>
  <c r="A162" i="1" a="1"/>
  <c r="A171" i="1" a="1"/>
  <c r="A172" i="1" a="1"/>
  <c r="A102" i="1" a="1"/>
  <c r="A201" i="1" a="1"/>
  <c r="A153" i="1" a="1"/>
  <c r="A214" i="1" a="1"/>
  <c r="A134" i="1" a="1"/>
  <c r="A79" i="1" a="1"/>
  <c r="A84" i="1" a="1"/>
  <c r="A41" i="1" a="1"/>
  <c r="A206" i="1" a="1"/>
  <c r="A198" i="1" a="1"/>
  <c r="A213" i="1" a="1"/>
  <c r="A137" i="1" a="1"/>
  <c r="A175" i="1" a="1"/>
  <c r="A169" i="1" a="1"/>
  <c r="A199" i="1" a="1"/>
  <c r="A156" i="1" a="1"/>
  <c r="A62" i="1" a="1"/>
  <c r="A24" i="1" a="1"/>
  <c r="A111" i="1" a="1"/>
  <c r="A39" i="1" a="1"/>
  <c r="A159" i="1" a="1"/>
  <c r="A157" i="1" a="1"/>
  <c r="AS15" i="1"/>
  <c r="A21" i="1" a="1"/>
  <c r="A143" i="1" a="1"/>
  <c r="A166" i="1" a="1"/>
  <c r="A144" i="1" a="1"/>
  <c r="A58" i="1" a="1"/>
  <c r="A32" i="1" a="1"/>
  <c r="A96" i="1" a="1"/>
  <c r="A61" i="1" a="1"/>
  <c r="A89" i="1" a="1"/>
  <c r="A195" i="1" a="1"/>
  <c r="A180" i="1" a="1"/>
  <c r="A85" i="1" a="1"/>
  <c r="A64" i="1" a="1"/>
  <c r="A145" i="1" a="1"/>
  <c r="A29" i="1" a="1"/>
  <c r="AN15" i="1"/>
  <c r="A107" i="1" a="1"/>
  <c r="A152" i="1" a="1"/>
  <c r="A92" i="1" a="1"/>
  <c r="A170" i="1" a="1"/>
  <c r="A124" i="1" a="1"/>
  <c r="A75" i="1" a="1"/>
  <c r="A68" i="1" a="1"/>
  <c r="A31" i="1" a="1"/>
  <c r="A17" i="1" a="1"/>
  <c r="A203" i="1" a="1"/>
  <c r="A22" i="1" a="1"/>
  <c r="A146" i="1" a="1"/>
  <c r="A181" i="1" a="1"/>
  <c r="A200" i="1" a="1"/>
  <c r="A210" i="1" a="1"/>
  <c r="A90" i="1" a="1"/>
  <c r="A100" i="1" a="1"/>
  <c r="A34" i="1" a="1"/>
  <c r="A95" i="1" a="1"/>
  <c r="A76" i="1" a="1"/>
  <c r="A202" i="1" a="1"/>
  <c r="A55" i="1" a="1"/>
  <c r="AF15" i="1"/>
  <c r="A190" i="1" a="1"/>
  <c r="A208" i="1" a="1"/>
  <c r="A204" i="1" a="1"/>
  <c r="A103" i="1" a="1"/>
  <c r="A160" i="1" a="1"/>
  <c r="A16" i="1" a="1"/>
  <c r="A178" i="1" a="1"/>
  <c r="A63" i="1" a="1"/>
  <c r="A23" i="1" a="1"/>
  <c r="A40" i="1" a="1"/>
  <c r="A33" i="1" a="1"/>
  <c r="A59" i="1" a="1"/>
  <c r="A183" i="1" a="1"/>
  <c r="A174" i="1" a="1"/>
  <c r="A126" i="1" a="1"/>
  <c r="A193" i="1" a="1"/>
  <c r="A140" i="1" a="1"/>
  <c r="A27" i="1" a="1"/>
  <c r="A26" i="1" a="1"/>
  <c r="A141" i="1" a="1"/>
  <c r="A28" i="1" a="1"/>
  <c r="A77" i="1" a="1"/>
  <c r="A54" i="1" a="1"/>
  <c r="A98" i="1" a="1"/>
  <c r="A177" i="1" a="1"/>
  <c r="A97" i="1" a="1"/>
  <c r="A69" i="1" a="1"/>
  <c r="A57" i="1" a="1"/>
  <c r="A119" i="1" a="1"/>
  <c r="A110" i="1" a="1"/>
  <c r="AH15" i="1"/>
  <c r="A49" i="1" a="1"/>
  <c r="A108" i="1" a="1"/>
  <c r="A164" i="1" a="1"/>
  <c r="A56" i="1" a="1"/>
  <c r="A149" i="1" a="1"/>
  <c r="A131" i="1" a="1"/>
  <c r="A99" i="1" a="1"/>
  <c r="A43" i="1" a="1"/>
  <c r="AD15" i="1"/>
  <c r="A121" i="1" a="1"/>
  <c r="A128" i="1" a="1"/>
  <c r="A18" i="1" a="1"/>
  <c r="AI15" i="1"/>
  <c r="AT15" i="1"/>
  <c r="A88" i="1" a="1"/>
  <c r="A70" i="1" a="1"/>
  <c r="A176" i="1" a="1"/>
  <c r="A209" i="1" a="1"/>
  <c r="A44" i="1" a="1"/>
  <c r="A19" i="1" a="1"/>
  <c r="A42" i="1" a="1"/>
  <c r="AM15" i="1"/>
  <c r="A87" i="1" a="1"/>
  <c r="A211" i="1" a="1"/>
  <c r="A30" i="1" a="1"/>
  <c r="A167" i="1" a="1"/>
  <c r="A212" i="1" a="1"/>
  <c r="AO15" i="1"/>
  <c r="A186" i="1" a="1"/>
  <c r="A133" i="1" a="1"/>
  <c r="A78" i="1" a="1"/>
  <c r="A36" i="1" a="1"/>
  <c r="A132" i="1" a="1"/>
  <c r="A155" i="1" a="1"/>
  <c r="A147" i="1" a="1"/>
  <c r="A53" i="1" a="1"/>
  <c r="A122" i="1" a="1"/>
  <c r="A127" i="1" a="1"/>
  <c r="A194" i="1" a="1"/>
  <c r="A168" i="1" a="1"/>
  <c r="AQ15" i="1"/>
  <c r="A207" i="1" a="1"/>
  <c r="A113" i="1" a="1"/>
  <c r="A80" i="1" a="1"/>
  <c r="A120" i="1" a="1"/>
  <c r="AG15" i="1"/>
  <c r="A154" i="1" a="1"/>
  <c r="A67" i="1" a="1"/>
  <c r="A117" i="1" a="1"/>
  <c r="A13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95" i="8" a="1"/>
  <c r="E146" i="8" a="1"/>
  <c r="E65" i="8" a="1"/>
  <c r="E99" i="8" a="1"/>
  <c r="E147" i="8" a="1"/>
  <c r="E53" i="8" a="1"/>
  <c r="E68" i="8" a="1"/>
  <c r="E159" i="8" a="1"/>
  <c r="E30" i="8" a="1"/>
  <c r="E18" i="8" a="1"/>
  <c r="E21" i="8" a="1"/>
  <c r="E113" i="8" a="1"/>
  <c r="E103" i="8" a="1"/>
  <c r="E114" i="8" a="1"/>
  <c r="E156" i="8" a="1"/>
  <c r="E72" i="8" a="1"/>
  <c r="E174" i="8" a="1"/>
  <c r="E160" i="8" a="1"/>
  <c r="E75" i="8" a="1"/>
  <c r="E193" i="8" a="1"/>
  <c r="E112" i="8" a="1"/>
  <c r="E150" i="8" a="1"/>
  <c r="E94" i="8" a="1"/>
  <c r="E84" i="8" a="1"/>
  <c r="E189" i="8" a="1"/>
  <c r="E56" i="8" a="1"/>
  <c r="E7" i="8" a="1"/>
  <c r="E190" i="8" a="1"/>
  <c r="E155" i="8" a="1"/>
  <c r="E23" i="8" a="1"/>
  <c r="E132" i="8" a="1"/>
  <c r="E35" i="8" a="1"/>
  <c r="E66" i="8" a="1"/>
  <c r="E12" i="8" a="1"/>
  <c r="E27" i="8" a="1"/>
  <c r="E107" i="8" a="1"/>
  <c r="E82" i="8" a="1"/>
  <c r="E22" i="8" a="1"/>
  <c r="E123" i="8" a="1"/>
  <c r="E119" i="8" a="1"/>
  <c r="E143" i="8" a="1"/>
  <c r="E165" i="8" a="1"/>
  <c r="E101" i="8" a="1"/>
  <c r="E181" i="8" a="1"/>
  <c r="E151" i="8" a="1"/>
  <c r="E134" i="8" a="1"/>
  <c r="E177" i="8" a="1"/>
  <c r="E200" i="8" a="1"/>
  <c r="E71" i="8" a="1"/>
  <c r="E81" i="8" a="1"/>
  <c r="E205" i="8" a="1"/>
  <c r="E26" i="8" a="1"/>
  <c r="E34" i="8" a="1"/>
  <c r="E88" i="8" a="1"/>
  <c r="E157" i="8" a="1"/>
  <c r="E164" i="8" a="1"/>
  <c r="E19" i="8" a="1"/>
  <c r="E162" i="8" a="1"/>
  <c r="E61" i="8" a="1"/>
  <c r="E48" i="8" a="1"/>
  <c r="E133" i="8" a="1"/>
  <c r="E45" i="8" a="1"/>
  <c r="E58" i="8" a="1"/>
  <c r="E77" i="8" a="1"/>
  <c r="E179" i="8" a="1"/>
  <c r="E126" i="8" a="1"/>
  <c r="E91" i="8" a="1"/>
  <c r="E172" i="8" a="1"/>
  <c r="E74" i="8" a="1"/>
  <c r="E63" i="8" a="1"/>
  <c r="E137" i="8" a="1"/>
  <c r="E87" i="8" a="1"/>
  <c r="E116" i="8" a="1"/>
  <c r="E171" i="8" a="1"/>
  <c r="E145" i="8" a="1"/>
  <c r="E93" i="8" a="1"/>
  <c r="E92" i="8" a="1"/>
  <c r="E31" i="8" a="1"/>
  <c r="E135" i="8" a="1"/>
  <c r="E117" i="8" a="1"/>
  <c r="E167" i="8" a="1"/>
  <c r="E86" i="8" a="1"/>
  <c r="E54" i="8" a="1"/>
  <c r="E169" i="8" a="1"/>
  <c r="E125" i="8" a="1"/>
  <c r="E138" i="8" a="1"/>
  <c r="E149" i="8" a="1"/>
  <c r="E168" i="8" a="1"/>
  <c r="E9" i="8" a="1"/>
  <c r="E29" i="8" a="1"/>
  <c r="E175" i="8" a="1"/>
  <c r="E184" i="8" a="1"/>
  <c r="E154" i="8" a="1"/>
  <c r="E44" i="8" a="1"/>
  <c r="E204" i="8" a="1"/>
  <c r="E199" i="8" a="1"/>
  <c r="E17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198" i="8" a="1"/>
  <c r="E47" i="8" a="1"/>
  <c r="E85" i="8" a="1"/>
  <c r="E122" i="8" a="1"/>
  <c r="E110" i="8" a="1"/>
  <c r="E24" i="8" a="1"/>
  <c r="E173" i="8" a="1"/>
  <c r="E152" i="8" a="1"/>
  <c r="E67" i="8" a="1"/>
  <c r="E188" i="8" a="1"/>
  <c r="E109" i="8" a="1"/>
  <c r="E51" i="8" a="1"/>
  <c r="E52" i="8" a="1"/>
  <c r="E76" i="8" a="1"/>
  <c r="E57" i="8" a="1"/>
  <c r="E202" i="8" a="1"/>
  <c r="E118" i="8" a="1"/>
  <c r="E102" i="8" a="1"/>
  <c r="E185" i="8" a="1"/>
  <c r="E60" i="8" a="1"/>
  <c r="E144" i="8" a="1"/>
  <c r="E11" i="8" a="1"/>
  <c r="E128" i="8" a="1"/>
  <c r="E28" i="8" a="1"/>
  <c r="E25" i="8" a="1"/>
  <c r="E182" i="8" a="1"/>
  <c r="E187" i="8" a="1"/>
  <c r="E161" i="8" a="1"/>
  <c r="E148" i="8" a="1"/>
  <c r="E46" i="8" a="1"/>
  <c r="E120" i="8" a="1"/>
  <c r="E80" i="8" a="1"/>
  <c r="E69" i="8" a="1"/>
  <c r="E129" i="8" a="1"/>
  <c r="E15" i="8" a="1"/>
  <c r="E142" i="8" a="1"/>
  <c r="E13" i="8" a="1"/>
  <c r="E201" i="8" a="1"/>
  <c r="E64" i="8" a="1"/>
  <c r="E62" i="8" a="1"/>
  <c r="E38" i="8" a="1"/>
  <c r="E124" i="8" a="1"/>
  <c r="E195" i="8" a="1"/>
  <c r="E191" i="8" a="1"/>
  <c r="E39" i="8" a="1"/>
  <c r="E43" i="8" a="1"/>
  <c r="E14" i="8" a="1"/>
  <c r="E111" i="8" a="1"/>
  <c r="E176" i="8" a="1"/>
  <c r="E180" i="8" a="1"/>
  <c r="E20" i="8" a="1"/>
  <c r="E49" i="8" a="1"/>
  <c r="E70" i="8" a="1"/>
  <c r="E33" i="8" a="1"/>
  <c r="E17" i="8" a="1"/>
  <c r="E40" i="8" a="1"/>
  <c r="E194" i="8" a="1"/>
  <c r="E42" i="8" a="1"/>
  <c r="E140" i="8" a="1"/>
  <c r="E73" i="8" a="1"/>
  <c r="E37" i="8" a="1"/>
  <c r="E50" i="8" a="1"/>
  <c r="E8" i="8" a="1"/>
  <c r="E32" i="8" a="1"/>
  <c r="E196" i="8" a="1"/>
  <c r="E96" i="8" a="1"/>
  <c r="E130" i="8" a="1"/>
  <c r="E158" i="8" a="1"/>
  <c r="E141" i="8" a="1"/>
  <c r="E121" i="8" a="1"/>
  <c r="E104" i="8" a="1"/>
  <c r="E153" i="8" a="1"/>
  <c r="E131" i="8" a="1"/>
  <c r="E197" i="8" a="1"/>
  <c r="E90" i="8" a="1"/>
  <c r="E136" i="8" a="1"/>
  <c r="E16" i="8" a="1"/>
  <c r="E203" i="8" a="1"/>
  <c r="E89" i="8" a="1"/>
  <c r="E10" i="8" a="1"/>
  <c r="E183" i="8" a="1"/>
  <c r="E186" i="8" a="1"/>
  <c r="E83" i="8" a="1"/>
  <c r="E105" i="8" a="1"/>
  <c r="E166" i="8" a="1"/>
  <c r="E59" i="8" a="1"/>
  <c r="E41" i="8" a="1"/>
  <c r="E100" i="8" a="1"/>
  <c r="E139" i="8" a="1"/>
  <c r="E163" i="8" a="1"/>
  <c r="E127" i="8" a="1"/>
  <c r="E97" i="8" a="1"/>
  <c r="E106" i="8" a="1"/>
  <c r="E170" i="8" a="1"/>
  <c r="E78" i="8" a="1"/>
  <c r="E36" i="8" a="1"/>
  <c r="E79" i="8" a="1"/>
  <c r="E98" i="8" a="1"/>
  <c r="E55" i="8" a="1"/>
  <c r="E192" i="8" a="1"/>
  <c r="E115"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<sst xmlns="http://schemas.openxmlformats.org/spreadsheetml/2006/main" count="44005" uniqueCount="14926">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</sst>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tBcF6OzGDJJ5+qjB0SVKRfuVo//iMcaNyCb+NDpNACnFpMbiNbblne+f50gMzQc74LtnDz8U/Pmp/y2TXMlWvg==" saltValue="uQMcTMds5jg+MJuWHNgc7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70" zoomScaleNormal="70" workbookViewId="0">
      <selection activeCell="AC40" sqref="AC40"/>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43412.78</v>
      </c>
      <c r="J15" s="53">
        <f ca="1">SUM(INDIRECT("J16:J215"))</f>
        <v>41849.366666666661</v>
      </c>
      <c r="K15" s="53">
        <f ca="1">SUM(INDIRECT("K16:K215"))</f>
        <v>28793</v>
      </c>
      <c r="L15" s="53">
        <f ca="1">SUM(INDIRECT("L16:L215"))</f>
        <v>27632.083333333332</v>
      </c>
      <c r="M15" s="53">
        <f ca="1">SUM(INDIRECT("M16:M215"))</f>
        <v>1875.8333333333333</v>
      </c>
      <c r="N15" s="53">
        <f ca="1">SUM(INDIRECT("N16:N215"))</f>
        <v>1857</v>
      </c>
      <c r="O15" s="53">
        <f ca="1">SUM(INDIRECT("O16:O215"))</f>
        <v>238.25</v>
      </c>
      <c r="P15" s="53">
        <f ca="1">SUM(INDIRECT("P16:P215"))</f>
        <v>238.25</v>
      </c>
      <c r="Q15" s="53">
        <f ca="1">SUM(INDIRECT("Q16:Q215"))</f>
        <v>35145.25</v>
      </c>
      <c r="R15" s="53">
        <f ca="1">SUM(INDIRECT("R16:R215"))</f>
        <v>34606.549999999996</v>
      </c>
      <c r="S15" s="53">
        <f ca="1">SUM(INDIRECT("S16:S215"))</f>
        <v>24368.264000000003</v>
      </c>
      <c r="T15" s="53">
        <f ca="1">SUM(INDIRECT("T16:T215"))</f>
        <v>23589.266666666666</v>
      </c>
      <c r="U15" s="53">
        <f ca="1">SUM(INDIRECT("U16:U215"))</f>
        <v>586.5</v>
      </c>
      <c r="V15" s="53">
        <f ca="1">SUM(INDIRECT("V16:V215"))</f>
        <v>517.5</v>
      </c>
      <c r="W15" s="53">
        <f ca="1">SUM(INDIRECT("W16:W215"))</f>
        <v>57.5</v>
      </c>
      <c r="X15" s="53">
        <f ca="1">SUM(INDIRECT("X16:X215"))</f>
        <v>57.5</v>
      </c>
      <c r="Y15" s="53">
        <f ca="1">SUM(INDIRECT("Y16:Y215"))</f>
        <v>0</v>
      </c>
      <c r="Z15" s="53">
        <f ca="1">SUM(INDIRECT("Z16:Z215"))</f>
        <v>0</v>
      </c>
      <c r="AA15" s="53">
        <f ca="1">SUM(INDIRECT("AA16:AA215"))</f>
        <v>0</v>
      </c>
      <c r="AB15" s="53">
        <f ca="1">SUM(INDIRECT("AB16:AB215"))</f>
        <v>0</v>
      </c>
      <c r="AC15" s="53">
        <f ca="1">SUM(INDIRECT("AC16:AC215"))</f>
        <v>16640</v>
      </c>
      <c r="AD15" s="26">
        <f t="shared" ref="AD15" ca="1" si="0">IFERROR(IF(INDIRECT("$AC" &amp;ROW()) ="","",SUM(INDIRECT("J" &amp;ROW()),INDIRECT("R" &amp; ROW()))/INDIRECT("$AC" &amp;ROW())),"-")</f>
        <v>4.5947065304487174</v>
      </c>
      <c r="AE15" s="26">
        <f t="shared" ref="AE15" ca="1" si="1">IFERROR(IF(INDIRECT("$AC"&amp;ROW())="","",SUM(INDIRECT("L"&amp;ROW()),INDIRECT("T"&amp;ROW()))/INDIRECT("$AC"&amp;ROW())),"-")</f>
        <v>3.0782061298076924</v>
      </c>
      <c r="AF15" s="26">
        <f t="shared" ref="AF15" ca="1" si="2">IFERROR(IF(INDIRECT("$AC" &amp;ROW())="","",SUM(INDIRECT("N" &amp;ROW()),INDIRECT("V" &amp;ROW()))/INDIRECT("$AC" &amp;ROW())),"-")</f>
        <v>0.14269831730769231</v>
      </c>
      <c r="AG15" s="26">
        <f t="shared" ref="AG15" ca="1" si="3">IFERROR(IF(INDIRECT("$AC" &amp;ROW())="","",SUM(INDIRECT("P" &amp;ROW()),INDIRECT("X" &amp;ROW()))/INDIRECT("$AC" &amp;ROW())),"-")</f>
        <v>1.7773437499999999E-2</v>
      </c>
      <c r="AH15" s="26">
        <f ca="1">IFERROR(IF(INDIRECT("$AC" &amp;ROW())="","",INDIRECT("Z" &amp;ROW())/INDIRECT("$AC" &amp;ROW())),"-")</f>
        <v>0</v>
      </c>
      <c r="AI15" s="26">
        <f ca="1">IFERROR(IF(INDIRECT("$AC" &amp;ROW())="","",INDIRECT("AB" &amp;ROW())/INDIRECT("$AC" &amp;ROW())),"-")</f>
        <v>0</v>
      </c>
      <c r="AJ15" s="26">
        <f ca="1">IFERROR(IF(AC15="","",SUM(J15,L15,N15,P15,R15,T15,V15,X15,Z15,AB15)/AC15),"-")</f>
        <v>7.8333844150641028</v>
      </c>
      <c r="AK15" s="28">
        <f ca="1">IFERROR(IF(INDIRECT("I" &amp;ROW())="","",INDIRECT("J" &amp;ROW())/INDIRECT("I" &amp;ROW())),"-")</f>
        <v>0.96398725598007462</v>
      </c>
      <c r="AL15" s="28">
        <f ca="1">IFERROR(IF(INDIRECT("K" &amp;ROW())="","",INDIRECT("L" &amp;ROW())/INDIRECT("K" &amp;ROW())),"-")</f>
        <v>0.95968059366281155</v>
      </c>
      <c r="AM15" s="29">
        <f t="shared" ref="AM15" ca="1" si="4">IFERROR(IF(INDIRECT("M" &amp;ROW())="","",INDIRECT("N" &amp;ROW())/INDIRECT("M" &amp;ROW())),"-")</f>
        <v>0.98996001776988007</v>
      </c>
      <c r="AN15" s="29">
        <f t="shared" ref="AN15" ca="1" si="5">IFERROR(IF(INDIRECT("O" &amp;ROW())="","",INDIRECT("P" &amp;ROW())/INDIRECT("O" &amp;ROW())),"-")</f>
        <v>1</v>
      </c>
      <c r="AO15" s="29">
        <f t="shared" ref="AO15" ca="1" si="6">IFERROR(IF(INDIRECT("Q" &amp;ROW())="","",INDIRECT("R" &amp;ROW())/INDIRECT("Q" &amp;ROW())),"-")</f>
        <v>0.98467218187379502</v>
      </c>
      <c r="AP15" s="29">
        <f t="shared" ref="AP15" ca="1" si="7">IFERROR(IF(INDIRECT("S" &amp;ROW())="","",INDIRECT("T" &amp;ROW())/INDIRECT("S" &amp;ROW())),"-")</f>
        <v>0.96803230081004799</v>
      </c>
      <c r="AQ15" s="29">
        <f t="shared" ref="AQ15" ca="1" si="8">IFERROR(IF(INDIRECT("U" &amp;ROW())="","",INDIRECT("V" &amp;ROW())/INDIRECT("U" &amp;ROW())),"-")</f>
        <v>0.88235294117647056</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993.5</v>
      </c>
      <c r="J16" s="3">
        <v>993.5</v>
      </c>
      <c r="K16" s="3">
        <v>1050.5</v>
      </c>
      <c r="L16" s="3">
        <v>738</v>
      </c>
      <c r="M16" s="3"/>
      <c r="N16" s="3"/>
      <c r="O16" s="3">
        <v>11.5</v>
      </c>
      <c r="P16" s="3">
        <v>11.5</v>
      </c>
      <c r="Q16" s="3">
        <v>1089.25</v>
      </c>
      <c r="R16" s="3">
        <v>1089.25</v>
      </c>
      <c r="S16" s="3">
        <v>690</v>
      </c>
      <c r="T16" s="3">
        <v>690</v>
      </c>
      <c r="U16" s="3"/>
      <c r="V16" s="3"/>
      <c r="W16" s="3">
        <v>11.5</v>
      </c>
      <c r="X16" s="3">
        <v>11.5</v>
      </c>
      <c r="Y16" s="3"/>
      <c r="Z16" s="3"/>
      <c r="AA16" s="3"/>
      <c r="AB16" s="3"/>
      <c r="AC16" s="3">
        <v>263</v>
      </c>
      <c r="AD16" s="4">
        <f ca="1">IF(A16="","",IFERROR((VLOOKUP(A16,A16:AC216,10,0)+VLOOKUP(A16,A16:AC216,18,0))/VLOOKUP(A16,A16:AC216,29,0),"-"))</f>
        <v>7.9192015209125479</v>
      </c>
      <c r="AE16" s="4">
        <f ca="1">IF(A16="","",IFERROR((VLOOKUP(A16,A16:AC216,12,0)+VLOOKUP(A16,A16:AC216,20,0))/VLOOKUP(A16,A16:AC216,29,0),"-"))</f>
        <v>5.4296577946768059</v>
      </c>
      <c r="AF16" s="4">
        <f ca="1">IF(A16="","",IFERROR((VLOOKUP(A16,A16:AC216,14,0)+VLOOKUP(A16,A16:AC216,22,0))/VLOOKUP(A16,A16:AC216,29,0),"-"))</f>
        <v>0</v>
      </c>
      <c r="AG16" s="4">
        <f ca="1">IF(A16="","",IFERROR((VLOOKUP(A16,A16:AC216,16,0)+VLOOKUP(A16,A16:AC216,24,0))/VLOOKUP(A16,A16:AC216,29,0),"-"))</f>
        <v>8.7452471482889732E-2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13.436311787072244</v>
      </c>
      <c r="AK16" s="27">
        <f ca="1">IF(A16="","",IFERROR(VLOOKUP(A16,A16:AC216,10,0)/VLOOKUP(A16,A16:AC216,9,0),"-"))</f>
        <v>1</v>
      </c>
      <c r="AL16" s="27">
        <f ca="1">IF(A16="","",IFERROR(VLOOKUP(A16,A16:AC216,12,0)/VLOOKUP(A16,A16:AC216,11,0),"-"))</f>
        <v>0.7025226082817706</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2139</v>
      </c>
      <c r="J17" s="1">
        <v>1988</v>
      </c>
      <c r="K17" s="1">
        <v>1782.5</v>
      </c>
      <c r="L17" s="1">
        <v>1759.5</v>
      </c>
      <c r="M17" s="1">
        <v>161</v>
      </c>
      <c r="N17" s="1">
        <v>161</v>
      </c>
      <c r="O17" s="1"/>
      <c r="P17" s="1"/>
      <c r="Q17" s="5">
        <v>1426</v>
      </c>
      <c r="R17" s="5">
        <v>1380</v>
      </c>
      <c r="S17" s="6">
        <v>1276</v>
      </c>
      <c r="T17" s="5">
        <v>1276</v>
      </c>
      <c r="U17" s="5"/>
      <c r="V17" s="6"/>
      <c r="W17" s="6"/>
      <c r="X17" s="6"/>
      <c r="Y17" s="6"/>
      <c r="Z17" s="6"/>
      <c r="AA17" s="6"/>
      <c r="AB17" s="6"/>
      <c r="AC17" s="6">
        <v>1079</v>
      </c>
      <c r="AD17" s="4">
        <f t="shared" ref="AD17:AD80" ca="1" si="13">IF(A17="","",IFERROR((VLOOKUP(A17,A17:AC217,10,0)+VLOOKUP(A17,A17:AC217,18,0))/VLOOKUP(A17,A17:AC217,29,0),"-"))</f>
        <v>3.1214087117701577</v>
      </c>
      <c r="AE17" s="4">
        <f t="shared" ref="AE17:AE80" ca="1" si="14">IF(A17="","",IFERROR((VLOOKUP(A17,A17:AC217,12,0)+VLOOKUP(A17,A17:AC217,20,0))/VLOOKUP(A17,A17:AC217,29,0),"-"))</f>
        <v>2.8132530120481927</v>
      </c>
      <c r="AF17" s="4">
        <f t="shared" ref="AF17:AF80" ca="1" si="15">IF(A17="","",IFERROR((VLOOKUP(A17,A17:AC217,14,0)+VLOOKUP(A17,A17:AC217,22,0))/VLOOKUP(A17,A17:AC217,29,0),"-"))</f>
        <v>0.14921223354958293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6.083873957367933</v>
      </c>
      <c r="AK17" s="27">
        <f t="shared" ref="AK17:AK80" ca="1" si="20">IF(A17="","",IFERROR(VLOOKUP(A17,A17:AC217,10,0)/VLOOKUP(A17,A17:AC217,9,0),"-"))</f>
        <v>0.92940626460963072</v>
      </c>
      <c r="AL17" s="27">
        <f t="shared" ref="AL17:AL80" ca="1" si="21">IF(A17="","",IFERROR(VLOOKUP(A17,A17:AC217,12,0)/VLOOKUP(A17,A17:AC217,11,0),"-"))</f>
        <v>0.98709677419354835</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0.967741935483871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1891.75</v>
      </c>
      <c r="J18" s="5">
        <v>1772.5</v>
      </c>
      <c r="K18" s="5">
        <v>1782.5</v>
      </c>
      <c r="L18" s="5">
        <v>1720</v>
      </c>
      <c r="M18" s="5">
        <v>232.75</v>
      </c>
      <c r="N18" s="5">
        <v>232.75</v>
      </c>
      <c r="O18" s="5">
        <v>69</v>
      </c>
      <c r="P18" s="5">
        <v>69</v>
      </c>
      <c r="Q18" s="5">
        <v>1426</v>
      </c>
      <c r="R18" s="5">
        <v>1403</v>
      </c>
      <c r="S18" s="6">
        <v>1287.5</v>
      </c>
      <c r="T18" s="5">
        <v>1287.5</v>
      </c>
      <c r="U18" s="5"/>
      <c r="V18" s="6"/>
      <c r="W18" s="6"/>
      <c r="X18" s="6"/>
      <c r="Y18" s="6"/>
      <c r="Z18" s="6"/>
      <c r="AA18" s="6"/>
      <c r="AB18" s="6"/>
      <c r="AC18" s="6">
        <v>1020</v>
      </c>
      <c r="AD18" s="4">
        <f t="shared" ca="1" si="13"/>
        <v>3.1132352941176471</v>
      </c>
      <c r="AE18" s="4">
        <f t="shared" ca="1" si="14"/>
        <v>2.9485294117647061</v>
      </c>
      <c r="AF18" s="4">
        <f t="shared" ca="1" si="15"/>
        <v>0.22818627450980392</v>
      </c>
      <c r="AG18" s="4">
        <f t="shared" ca="1" si="16"/>
        <v>6.7647058823529407E-2</v>
      </c>
      <c r="AH18" s="4">
        <f t="shared" ca="1" si="17"/>
        <v>0</v>
      </c>
      <c r="AI18" s="4">
        <f t="shared" ca="1" si="18"/>
        <v>0</v>
      </c>
      <c r="AJ18" s="4">
        <f t="shared" ca="1" si="19"/>
        <v>6.3575980392156861</v>
      </c>
      <c r="AK18" s="27">
        <f t="shared" ca="1" si="20"/>
        <v>0.93696312937756043</v>
      </c>
      <c r="AL18" s="27">
        <f t="shared" ca="1" si="21"/>
        <v>0.96493688639551189</v>
      </c>
      <c r="AM18" s="27">
        <f t="shared" ca="1" si="22"/>
        <v>1</v>
      </c>
      <c r="AN18" s="27">
        <f t="shared" ca="1" si="23"/>
        <v>1</v>
      </c>
      <c r="AO18" s="27">
        <f t="shared" ca="1" si="24"/>
        <v>0.9838709677419355</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1880.25</v>
      </c>
      <c r="J19" s="5">
        <v>1852</v>
      </c>
      <c r="K19" s="5">
        <v>1887</v>
      </c>
      <c r="L19" s="5">
        <v>1887</v>
      </c>
      <c r="M19" s="5"/>
      <c r="N19" s="5"/>
      <c r="O19" s="5"/>
      <c r="P19" s="5"/>
      <c r="Q19" s="5">
        <v>1426</v>
      </c>
      <c r="R19" s="5">
        <v>1426</v>
      </c>
      <c r="S19" s="6">
        <v>1334</v>
      </c>
      <c r="T19" s="5">
        <v>1334</v>
      </c>
      <c r="U19" s="5"/>
      <c r="V19" s="6"/>
      <c r="W19" s="6"/>
      <c r="X19" s="6"/>
      <c r="Y19" s="6"/>
      <c r="Z19" s="6"/>
      <c r="AA19" s="6"/>
      <c r="AB19" s="6"/>
      <c r="AC19" s="6">
        <v>970</v>
      </c>
      <c r="AD19" s="4">
        <f t="shared" ca="1" si="13"/>
        <v>3.3793814432989691</v>
      </c>
      <c r="AE19" s="4">
        <f t="shared" ca="1" si="14"/>
        <v>3.3206185567010311</v>
      </c>
      <c r="AF19" s="4">
        <f t="shared" ca="1" si="15"/>
        <v>0</v>
      </c>
      <c r="AG19" s="4">
        <f t="shared" ca="1" si="16"/>
        <v>0</v>
      </c>
      <c r="AH19" s="4">
        <f t="shared" ca="1" si="17"/>
        <v>0</v>
      </c>
      <c r="AI19" s="4">
        <f t="shared" ca="1" si="18"/>
        <v>0</v>
      </c>
      <c r="AJ19" s="4">
        <f t="shared" ca="1" si="19"/>
        <v>6.7</v>
      </c>
      <c r="AK19" s="27">
        <f t="shared" ca="1" si="20"/>
        <v>0.98497540220715329</v>
      </c>
      <c r="AL19" s="27">
        <f t="shared" ca="1" si="21"/>
        <v>1</v>
      </c>
      <c r="AM19" s="27" t="str">
        <f t="shared" ca="1" si="22"/>
        <v>-</v>
      </c>
      <c r="AN19" s="27" t="str">
        <f t="shared" ca="1" si="23"/>
        <v>-</v>
      </c>
      <c r="AO19" s="27">
        <f t="shared" ca="1" si="24"/>
        <v>1</v>
      </c>
      <c r="AP19" s="27">
        <f t="shared" ca="1" si="25"/>
        <v>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2139</v>
      </c>
      <c r="J20" s="5">
        <v>2054</v>
      </c>
      <c r="K20" s="5">
        <v>1698</v>
      </c>
      <c r="L20" s="5">
        <v>1698</v>
      </c>
      <c r="M20" s="5"/>
      <c r="N20" s="5"/>
      <c r="O20" s="5"/>
      <c r="P20" s="5"/>
      <c r="Q20" s="5">
        <v>1426</v>
      </c>
      <c r="R20" s="5">
        <v>1414.6666666666667</v>
      </c>
      <c r="S20" s="6">
        <v>1426</v>
      </c>
      <c r="T20" s="5">
        <v>1390</v>
      </c>
      <c r="U20" s="5"/>
      <c r="V20" s="6"/>
      <c r="W20" s="6"/>
      <c r="X20" s="6"/>
      <c r="Y20" s="6"/>
      <c r="Z20" s="6"/>
      <c r="AA20" s="6"/>
      <c r="AB20" s="6"/>
      <c r="AC20" s="6">
        <v>1038</v>
      </c>
      <c r="AD20" s="4">
        <f t="shared" ca="1" si="13"/>
        <v>3.3416827231856137</v>
      </c>
      <c r="AE20" s="4">
        <f t="shared" ca="1" si="14"/>
        <v>2.9749518304431599</v>
      </c>
      <c r="AF20" s="4">
        <f t="shared" ca="1" si="15"/>
        <v>0</v>
      </c>
      <c r="AG20" s="4">
        <f t="shared" ca="1" si="16"/>
        <v>0</v>
      </c>
      <c r="AH20" s="4">
        <f t="shared" ca="1" si="17"/>
        <v>0</v>
      </c>
      <c r="AI20" s="4">
        <f t="shared" ca="1" si="18"/>
        <v>0</v>
      </c>
      <c r="AJ20" s="4">
        <f t="shared" ca="1" si="19"/>
        <v>6.3166345536287736</v>
      </c>
      <c r="AK20" s="27">
        <f t="shared" ca="1" si="20"/>
        <v>0.96026180458158017</v>
      </c>
      <c r="AL20" s="27">
        <f t="shared" ca="1" si="21"/>
        <v>1</v>
      </c>
      <c r="AM20" s="27" t="str">
        <f t="shared" ca="1" si="22"/>
        <v>-</v>
      </c>
      <c r="AN20" s="27" t="str">
        <f t="shared" ca="1" si="23"/>
        <v>-</v>
      </c>
      <c r="AO20" s="27">
        <f t="shared" ca="1" si="24"/>
        <v>0.9920523609163161</v>
      </c>
      <c r="AP20" s="27">
        <f t="shared" ca="1" si="25"/>
        <v>0.97475455820476853</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3565</v>
      </c>
      <c r="J21" s="5">
        <v>3228</v>
      </c>
      <c r="K21" s="5">
        <v>2139</v>
      </c>
      <c r="L21" s="5">
        <v>2059.0500000000002</v>
      </c>
      <c r="M21" s="5">
        <v>34.833333333333329</v>
      </c>
      <c r="N21" s="5">
        <v>34.833333333333329</v>
      </c>
      <c r="O21" s="5"/>
      <c r="P21" s="5"/>
      <c r="Q21" s="5">
        <v>3312</v>
      </c>
      <c r="R21" s="5">
        <v>3187.2166666666667</v>
      </c>
      <c r="S21" s="6">
        <v>2139</v>
      </c>
      <c r="T21" s="5">
        <v>1988.75</v>
      </c>
      <c r="U21" s="5">
        <v>34.5</v>
      </c>
      <c r="V21" s="6">
        <v>34.5</v>
      </c>
      <c r="W21" s="6"/>
      <c r="X21" s="6"/>
      <c r="Y21" s="6"/>
      <c r="Z21" s="6"/>
      <c r="AA21" s="6"/>
      <c r="AB21" s="6"/>
      <c r="AC21" s="6">
        <v>959</v>
      </c>
      <c r="AD21" s="4">
        <f t="shared" ca="1" si="13"/>
        <v>6.6894855752519993</v>
      </c>
      <c r="AE21" s="4">
        <f t="shared" ca="1" si="14"/>
        <v>4.2208550573514083</v>
      </c>
      <c r="AF21" s="4">
        <f t="shared" ca="1" si="15"/>
        <v>7.2297532151546745E-2</v>
      </c>
      <c r="AG21" s="4">
        <f t="shared" ca="1" si="16"/>
        <v>0</v>
      </c>
      <c r="AH21" s="4">
        <f t="shared" ca="1" si="17"/>
        <v>0</v>
      </c>
      <c r="AI21" s="4">
        <f t="shared" ca="1" si="18"/>
        <v>0</v>
      </c>
      <c r="AJ21" s="4">
        <f t="shared" ca="1" si="19"/>
        <v>10.982638164754954</v>
      </c>
      <c r="AK21" s="27">
        <f t="shared" ca="1" si="20"/>
        <v>0.90546984572230016</v>
      </c>
      <c r="AL21" s="27">
        <f t="shared" ca="1" si="21"/>
        <v>0.9626227208976158</v>
      </c>
      <c r="AM21" s="27">
        <f t="shared" ca="1" si="22"/>
        <v>1</v>
      </c>
      <c r="AN21" s="27" t="str">
        <f t="shared" ca="1" si="23"/>
        <v>-</v>
      </c>
      <c r="AO21" s="27">
        <f t="shared" ca="1" si="24"/>
        <v>0.96232387278582932</v>
      </c>
      <c r="AP21" s="27">
        <f t="shared" ca="1" si="25"/>
        <v>0.92975689574567555</v>
      </c>
      <c r="AQ21" s="27">
        <f t="shared" ca="1" si="26"/>
        <v>1</v>
      </c>
      <c r="AR21" s="27" t="str">
        <f t="shared" ca="1" si="27"/>
        <v>-</v>
      </c>
      <c r="AS21" s="27" t="str">
        <f t="shared" ca="1" si="28"/>
        <v>-</v>
      </c>
      <c r="AT21" s="27" t="str">
        <f t="shared" ca="1" si="29"/>
        <v>-</v>
      </c>
    </row>
    <row r="22" spans="1:46" ht="43.5" x14ac:dyDescent="0.35">
      <c r="A22" t="str" cm="1">
        <f t="array" aca="1" ref="A22" ca="1">INDIRECT("D" &amp; ROW())&amp;INDIRECT("F" &amp; ROW())</f>
        <v>RBK02Ward 05WW</v>
      </c>
      <c r="D22" s="55" t="str">
        <f t="shared" si="12"/>
        <v>RBK02</v>
      </c>
      <c r="E22" s="74" t="s">
        <v>997</v>
      </c>
      <c r="F22" s="25" t="s">
        <v>14925</v>
      </c>
      <c r="G22" s="2" t="s">
        <v>14284</v>
      </c>
      <c r="H22" s="57"/>
      <c r="I22" s="3">
        <v>1924</v>
      </c>
      <c r="J22" s="5">
        <v>1924</v>
      </c>
      <c r="K22" s="5">
        <v>1274.5</v>
      </c>
      <c r="L22" s="5">
        <v>1274.5</v>
      </c>
      <c r="M22" s="5">
        <v>74.5</v>
      </c>
      <c r="N22" s="5">
        <v>74.5</v>
      </c>
      <c r="O22" s="5"/>
      <c r="P22" s="5"/>
      <c r="Q22" s="5">
        <v>1804.5</v>
      </c>
      <c r="R22" s="5">
        <v>1804.5</v>
      </c>
      <c r="S22" s="6">
        <v>1483.5</v>
      </c>
      <c r="T22" s="5">
        <v>1483.5</v>
      </c>
      <c r="U22" s="5">
        <v>11.5</v>
      </c>
      <c r="V22" s="6">
        <v>11.5</v>
      </c>
      <c r="W22" s="6"/>
      <c r="X22" s="6"/>
      <c r="Y22" s="6"/>
      <c r="Z22" s="6"/>
      <c r="AA22" s="6"/>
      <c r="AB22" s="6"/>
      <c r="AC22" s="6">
        <v>902</v>
      </c>
      <c r="AD22" s="4">
        <f t="shared" ca="1" si="13"/>
        <v>4.1335920177383594</v>
      </c>
      <c r="AE22" s="4">
        <f t="shared" ca="1" si="14"/>
        <v>3.0576496674057649</v>
      </c>
      <c r="AF22" s="4">
        <f t="shared" ca="1" si="15"/>
        <v>9.5343680709534362E-2</v>
      </c>
      <c r="AG22" s="4">
        <f t="shared" ca="1" si="16"/>
        <v>0</v>
      </c>
      <c r="AH22" s="4">
        <f t="shared" ca="1" si="17"/>
        <v>0</v>
      </c>
      <c r="AI22" s="4">
        <f t="shared" ca="1" si="18"/>
        <v>0</v>
      </c>
      <c r="AJ22" s="4">
        <f t="shared" ca="1" si="19"/>
        <v>7.2865853658536581</v>
      </c>
      <c r="AK22" s="27">
        <f t="shared" ca="1" si="20"/>
        <v>1</v>
      </c>
      <c r="AL22" s="27">
        <f t="shared" ca="1" si="21"/>
        <v>1</v>
      </c>
      <c r="AM22" s="27">
        <f t="shared" ca="1" si="22"/>
        <v>1</v>
      </c>
      <c r="AN22" s="27" t="str">
        <f t="shared" ca="1" si="23"/>
        <v>-</v>
      </c>
      <c r="AO22" s="27">
        <f t="shared" ca="1" si="24"/>
        <v>1</v>
      </c>
      <c r="AP22" s="27">
        <f t="shared" ca="1" si="25"/>
        <v>1</v>
      </c>
      <c r="AQ22" s="27">
        <f t="shared" ca="1" si="26"/>
        <v>1</v>
      </c>
      <c r="AR22" s="27" t="str">
        <f t="shared" ca="1" si="27"/>
        <v>-</v>
      </c>
      <c r="AS22" s="27" t="str">
        <f t="shared" ca="1" si="28"/>
        <v>-</v>
      </c>
      <c r="AT22" s="27" t="str">
        <f t="shared" ca="1" si="29"/>
        <v>-</v>
      </c>
    </row>
    <row r="23" spans="1:46" ht="29" x14ac:dyDescent="0.35">
      <c r="A23" t="str" cm="1">
        <f t="array" aca="1" ref="A23" ca="1">INDIRECT("D" &amp; ROW())&amp;INDIRECT("F" &amp; ROW())</f>
        <v>RBK02Ward 07</v>
      </c>
      <c r="D23" s="55" t="str">
        <f t="shared" si="12"/>
        <v>RBK02</v>
      </c>
      <c r="E23" s="74" t="s">
        <v>997</v>
      </c>
      <c r="F23" s="25" t="s">
        <v>8366</v>
      </c>
      <c r="G23" s="2" t="s">
        <v>14272</v>
      </c>
      <c r="H23" s="57"/>
      <c r="I23" s="3">
        <v>1782.5</v>
      </c>
      <c r="J23" s="5">
        <v>1623.8333333333335</v>
      </c>
      <c r="K23" s="5">
        <v>1072.5</v>
      </c>
      <c r="L23" s="5">
        <v>1072.5</v>
      </c>
      <c r="M23" s="5"/>
      <c r="N23" s="5"/>
      <c r="O23" s="5"/>
      <c r="P23" s="5"/>
      <c r="Q23" s="5">
        <v>1070</v>
      </c>
      <c r="R23" s="5">
        <v>1070</v>
      </c>
      <c r="S23" s="6">
        <v>852.16700000000003</v>
      </c>
      <c r="T23" s="5">
        <v>852.16666666666663</v>
      </c>
      <c r="U23" s="5"/>
      <c r="V23" s="6"/>
      <c r="W23" s="6"/>
      <c r="X23" s="6"/>
      <c r="Y23" s="6"/>
      <c r="Z23" s="6"/>
      <c r="AA23" s="6"/>
      <c r="AB23" s="6"/>
      <c r="AC23" s="6">
        <v>705</v>
      </c>
      <c r="AD23" s="4">
        <f t="shared" ca="1" si="13"/>
        <v>3.8210401891252959</v>
      </c>
      <c r="AE23" s="4">
        <f t="shared" ca="1" si="14"/>
        <v>2.7300236406619383</v>
      </c>
      <c r="AF23" s="4">
        <f t="shared" ca="1" si="15"/>
        <v>0</v>
      </c>
      <c r="AG23" s="4">
        <f t="shared" ca="1" si="16"/>
        <v>0</v>
      </c>
      <c r="AH23" s="4">
        <f t="shared" ca="1" si="17"/>
        <v>0</v>
      </c>
      <c r="AI23" s="4">
        <f t="shared" ca="1" si="18"/>
        <v>0</v>
      </c>
      <c r="AJ23" s="4">
        <f t="shared" ca="1" si="19"/>
        <v>6.5510638297872337</v>
      </c>
      <c r="AK23" s="27">
        <f t="shared" ca="1" si="20"/>
        <v>0.91098644226273973</v>
      </c>
      <c r="AL23" s="27">
        <f t="shared" ca="1" si="21"/>
        <v>1</v>
      </c>
      <c r="AM23" s="27" t="str">
        <f t="shared" ca="1" si="22"/>
        <v>-</v>
      </c>
      <c r="AN23" s="27" t="str">
        <f t="shared" ca="1" si="23"/>
        <v>-</v>
      </c>
      <c r="AO23" s="27">
        <f t="shared" ca="1" si="24"/>
        <v>1</v>
      </c>
      <c r="AP23" s="27">
        <f t="shared" ca="1" si="25"/>
        <v>0.99999960884036421</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RBK02Ward 10</v>
      </c>
      <c r="D24" s="55" t="str">
        <f t="shared" si="12"/>
        <v>RBK02</v>
      </c>
      <c r="E24" s="74" t="s">
        <v>997</v>
      </c>
      <c r="F24" s="25" t="s">
        <v>8368</v>
      </c>
      <c r="G24" s="2" t="s">
        <v>14186</v>
      </c>
      <c r="H24" s="57"/>
      <c r="I24" s="3">
        <v>1730.75</v>
      </c>
      <c r="J24" s="5">
        <v>1589.5</v>
      </c>
      <c r="K24" s="5">
        <v>1738</v>
      </c>
      <c r="L24" s="5">
        <v>1738</v>
      </c>
      <c r="M24" s="5">
        <v>309.5</v>
      </c>
      <c r="N24" s="5">
        <v>309.5</v>
      </c>
      <c r="O24" s="5"/>
      <c r="P24" s="5"/>
      <c r="Q24" s="5">
        <v>1069.5</v>
      </c>
      <c r="R24" s="5">
        <v>1058</v>
      </c>
      <c r="S24" s="6">
        <v>1506.5</v>
      </c>
      <c r="T24" s="5">
        <v>1506.5</v>
      </c>
      <c r="U24" s="5">
        <v>80.5</v>
      </c>
      <c r="V24" s="6">
        <v>80.5</v>
      </c>
      <c r="W24" s="6"/>
      <c r="X24" s="6"/>
      <c r="Y24" s="6"/>
      <c r="Z24" s="6"/>
      <c r="AA24" s="6"/>
      <c r="AB24" s="6"/>
      <c r="AC24" s="6">
        <v>800</v>
      </c>
      <c r="AD24" s="4">
        <f t="shared" ca="1" si="13"/>
        <v>3.3093750000000002</v>
      </c>
      <c r="AE24" s="4">
        <f t="shared" ca="1" si="14"/>
        <v>4.055625</v>
      </c>
      <c r="AF24" s="4">
        <f t="shared" ca="1" si="15"/>
        <v>0.48749999999999999</v>
      </c>
      <c r="AG24" s="4">
        <f t="shared" ca="1" si="16"/>
        <v>0</v>
      </c>
      <c r="AH24" s="4">
        <f t="shared" ca="1" si="17"/>
        <v>0</v>
      </c>
      <c r="AI24" s="4">
        <f t="shared" ca="1" si="18"/>
        <v>0</v>
      </c>
      <c r="AJ24" s="4">
        <f t="shared" ca="1" si="19"/>
        <v>7.8525</v>
      </c>
      <c r="AK24" s="27">
        <f t="shared" ca="1" si="20"/>
        <v>0.91838798208868988</v>
      </c>
      <c r="AL24" s="27">
        <f t="shared" ca="1" si="21"/>
        <v>1</v>
      </c>
      <c r="AM24" s="27">
        <f t="shared" ca="1" si="22"/>
        <v>1</v>
      </c>
      <c r="AN24" s="27" t="str">
        <f t="shared" ca="1" si="23"/>
        <v>-</v>
      </c>
      <c r="AO24" s="27">
        <f t="shared" ca="1" si="24"/>
        <v>0.989247311827957</v>
      </c>
      <c r="AP24" s="27">
        <f t="shared" ca="1" si="25"/>
        <v>1</v>
      </c>
      <c r="AQ24" s="27">
        <f t="shared" ca="1" si="26"/>
        <v>1</v>
      </c>
      <c r="AR24" s="27" t="str">
        <f t="shared" ca="1" si="27"/>
        <v>-</v>
      </c>
      <c r="AS24" s="27" t="str">
        <f t="shared" ca="1" si="28"/>
        <v>-</v>
      </c>
      <c r="AT24" s="27" t="str">
        <f t="shared" ca="1" si="29"/>
        <v>-</v>
      </c>
    </row>
    <row r="25" spans="1:46" ht="29" x14ac:dyDescent="0.35">
      <c r="A25" t="str" cm="1">
        <f t="array" aca="1" ref="A25" ca="1">INDIRECT("D" &amp; ROW())&amp;INDIRECT("F" &amp; ROW())</f>
        <v>RBK02Ward 09</v>
      </c>
      <c r="D25" s="55" t="str">
        <f t="shared" si="12"/>
        <v>RBK02</v>
      </c>
      <c r="E25" s="74" t="s">
        <v>997</v>
      </c>
      <c r="F25" s="25" t="s">
        <v>8367</v>
      </c>
      <c r="G25" s="2" t="s">
        <v>14174</v>
      </c>
      <c r="H25" s="57"/>
      <c r="I25" s="3">
        <v>1342.5</v>
      </c>
      <c r="J25" s="5">
        <v>1342.5</v>
      </c>
      <c r="K25" s="5">
        <v>1036.75</v>
      </c>
      <c r="L25" s="5">
        <v>1036.75</v>
      </c>
      <c r="M25" s="5">
        <v>80.5</v>
      </c>
      <c r="N25" s="5">
        <v>80.5</v>
      </c>
      <c r="O25" s="5">
        <v>17</v>
      </c>
      <c r="P25" s="5">
        <v>17</v>
      </c>
      <c r="Q25" s="5">
        <v>1081</v>
      </c>
      <c r="R25" s="5">
        <v>1081</v>
      </c>
      <c r="S25" s="6">
        <v>724.5</v>
      </c>
      <c r="T25" s="5">
        <v>724.5</v>
      </c>
      <c r="U25" s="5"/>
      <c r="V25" s="6"/>
      <c r="W25" s="6"/>
      <c r="X25" s="6"/>
      <c r="Y25" s="6"/>
      <c r="Z25" s="6"/>
      <c r="AA25" s="6"/>
      <c r="AB25" s="6"/>
      <c r="AC25" s="6">
        <v>596</v>
      </c>
      <c r="AD25" s="4">
        <f t="shared" ca="1" si="13"/>
        <v>4.0662751677852347</v>
      </c>
      <c r="AE25" s="4">
        <f t="shared" ca="1" si="14"/>
        <v>2.9551174496644297</v>
      </c>
      <c r="AF25" s="4">
        <f t="shared" ca="1" si="15"/>
        <v>0.13506711409395974</v>
      </c>
      <c r="AG25" s="4">
        <f t="shared" ca="1" si="16"/>
        <v>2.8523489932885907E-2</v>
      </c>
      <c r="AH25" s="4">
        <f t="shared" ca="1" si="17"/>
        <v>0</v>
      </c>
      <c r="AI25" s="4">
        <f t="shared" ca="1" si="18"/>
        <v>0</v>
      </c>
      <c r="AJ25" s="4">
        <f t="shared" ca="1" si="19"/>
        <v>7.1849832214765099</v>
      </c>
      <c r="AK25" s="27">
        <f t="shared" ca="1" si="20"/>
        <v>1</v>
      </c>
      <c r="AL25" s="27">
        <f t="shared" ca="1" si="21"/>
        <v>1</v>
      </c>
      <c r="AM25" s="27">
        <f t="shared" ca="1" si="22"/>
        <v>1</v>
      </c>
      <c r="AN25" s="27">
        <f t="shared" ca="1" si="23"/>
        <v>1</v>
      </c>
      <c r="AO25" s="27">
        <f t="shared" ca="1" si="24"/>
        <v>1</v>
      </c>
      <c r="AP25" s="27">
        <f t="shared" ca="1" si="25"/>
        <v>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RBK02Ward 11</v>
      </c>
      <c r="D26" s="55" t="str">
        <f t="shared" si="12"/>
        <v>RBK02</v>
      </c>
      <c r="E26" s="74" t="s">
        <v>997</v>
      </c>
      <c r="F26" s="25" t="s">
        <v>8753</v>
      </c>
      <c r="G26" s="2" t="s">
        <v>14174</v>
      </c>
      <c r="H26" s="57"/>
      <c r="I26" s="3">
        <v>1489.2</v>
      </c>
      <c r="J26" s="5">
        <v>1489.2</v>
      </c>
      <c r="K26" s="5">
        <v>1483.75</v>
      </c>
      <c r="L26" s="5">
        <v>1483.75</v>
      </c>
      <c r="M26" s="5">
        <v>147</v>
      </c>
      <c r="N26" s="5">
        <v>147</v>
      </c>
      <c r="O26" s="5"/>
      <c r="P26" s="5"/>
      <c r="Q26" s="5">
        <v>1070.75</v>
      </c>
      <c r="R26" s="5">
        <v>1070.75</v>
      </c>
      <c r="S26" s="6">
        <v>988.5</v>
      </c>
      <c r="T26" s="5">
        <v>988.5</v>
      </c>
      <c r="U26" s="5">
        <v>11.5</v>
      </c>
      <c r="V26" s="6">
        <v>11.5</v>
      </c>
      <c r="W26" s="6"/>
      <c r="X26" s="6"/>
      <c r="Y26" s="6"/>
      <c r="Z26" s="6"/>
      <c r="AA26" s="6"/>
      <c r="AB26" s="6"/>
      <c r="AC26" s="6">
        <v>749</v>
      </c>
      <c r="AD26" s="4">
        <f t="shared" ca="1" si="13"/>
        <v>3.4178237650200263</v>
      </c>
      <c r="AE26" s="4">
        <f t="shared" ca="1" si="14"/>
        <v>3.3007343124165556</v>
      </c>
      <c r="AF26" s="4">
        <f t="shared" ca="1" si="15"/>
        <v>0.21161548731642191</v>
      </c>
      <c r="AG26" s="4">
        <f t="shared" ca="1" si="16"/>
        <v>0</v>
      </c>
      <c r="AH26" s="4">
        <f t="shared" ca="1" si="17"/>
        <v>0</v>
      </c>
      <c r="AI26" s="4">
        <f t="shared" ca="1" si="18"/>
        <v>0</v>
      </c>
      <c r="AJ26" s="4">
        <f t="shared" ca="1" si="19"/>
        <v>6.9301735647530034</v>
      </c>
      <c r="AK26" s="27">
        <f t="shared" ca="1" si="20"/>
        <v>1</v>
      </c>
      <c r="AL26" s="27">
        <f t="shared" ca="1" si="21"/>
        <v>1</v>
      </c>
      <c r="AM26" s="27">
        <f t="shared" ca="1" si="22"/>
        <v>1</v>
      </c>
      <c r="AN26" s="27" t="str">
        <f t="shared" ca="1" si="23"/>
        <v>-</v>
      </c>
      <c r="AO26" s="27">
        <f t="shared" ca="1" si="24"/>
        <v>1</v>
      </c>
      <c r="AP26" s="27">
        <f t="shared" ca="1" si="25"/>
        <v>1</v>
      </c>
      <c r="AQ26" s="27">
        <f t="shared" ca="1" si="26"/>
        <v>1</v>
      </c>
      <c r="AR26" s="27" t="str">
        <f t="shared" ca="1" si="27"/>
        <v>-</v>
      </c>
      <c r="AS26" s="27" t="str">
        <f t="shared" ca="1" si="28"/>
        <v>-</v>
      </c>
      <c r="AT26" s="27" t="str">
        <f t="shared" ca="1" si="29"/>
        <v>-</v>
      </c>
    </row>
    <row r="27" spans="1:46" ht="29" x14ac:dyDescent="0.35">
      <c r="A27" t="str" cm="1">
        <f t="array" aca="1" ref="A27" ca="1">INDIRECT("D" &amp; ROW())&amp;INDIRECT("F" &amp; ROW())</f>
        <v>RBK02Ward 12</v>
      </c>
      <c r="D27" s="55" t="str">
        <f t="shared" si="12"/>
        <v>RBK02</v>
      </c>
      <c r="E27" s="74" t="s">
        <v>997</v>
      </c>
      <c r="F27" s="25" t="s">
        <v>8754</v>
      </c>
      <c r="G27" s="2" t="s">
        <v>14174</v>
      </c>
      <c r="H27" s="57"/>
      <c r="I27" s="3">
        <v>1782.5</v>
      </c>
      <c r="J27" s="5">
        <v>1664</v>
      </c>
      <c r="K27" s="5">
        <v>1633</v>
      </c>
      <c r="L27" s="5">
        <v>1633</v>
      </c>
      <c r="M27" s="5">
        <v>194.5</v>
      </c>
      <c r="N27" s="5">
        <v>194.5</v>
      </c>
      <c r="O27" s="5"/>
      <c r="P27" s="5"/>
      <c r="Q27" s="5">
        <v>1426</v>
      </c>
      <c r="R27" s="5">
        <v>1357</v>
      </c>
      <c r="S27" s="6">
        <v>1184.5</v>
      </c>
      <c r="T27" s="5">
        <v>1184.5</v>
      </c>
      <c r="U27" s="5">
        <v>184</v>
      </c>
      <c r="V27" s="6">
        <v>184</v>
      </c>
      <c r="W27" s="6"/>
      <c r="X27" s="6"/>
      <c r="Y27" s="6"/>
      <c r="Z27" s="6"/>
      <c r="AA27" s="6"/>
      <c r="AB27" s="6"/>
      <c r="AC27" s="6">
        <v>662</v>
      </c>
      <c r="AD27" s="4">
        <f t="shared" ca="1" si="13"/>
        <v>4.5634441087613293</v>
      </c>
      <c r="AE27" s="4">
        <f t="shared" ca="1" si="14"/>
        <v>4.2560422960725077</v>
      </c>
      <c r="AF27" s="4">
        <f t="shared" ca="1" si="15"/>
        <v>0.57175226586102723</v>
      </c>
      <c r="AG27" s="4">
        <f t="shared" ca="1" si="16"/>
        <v>0</v>
      </c>
      <c r="AH27" s="4">
        <f t="shared" ca="1" si="17"/>
        <v>0</v>
      </c>
      <c r="AI27" s="4">
        <f t="shared" ca="1" si="18"/>
        <v>0</v>
      </c>
      <c r="AJ27" s="4">
        <f t="shared" ca="1" si="19"/>
        <v>9.3912386706948645</v>
      </c>
      <c r="AK27" s="27">
        <f t="shared" ca="1" si="20"/>
        <v>0.93352033660589062</v>
      </c>
      <c r="AL27" s="27">
        <f t="shared" ca="1" si="21"/>
        <v>1</v>
      </c>
      <c r="AM27" s="27">
        <f t="shared" ca="1" si="22"/>
        <v>1</v>
      </c>
      <c r="AN27" s="27" t="str">
        <f t="shared" ca="1" si="23"/>
        <v>-</v>
      </c>
      <c r="AO27" s="27">
        <f t="shared" ca="1" si="24"/>
        <v>0.95161290322580649</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14</v>
      </c>
      <c r="D28" s="55" t="str">
        <f t="shared" si="12"/>
        <v>RBK02</v>
      </c>
      <c r="E28" s="74" t="s">
        <v>997</v>
      </c>
      <c r="F28" s="25" t="s">
        <v>8370</v>
      </c>
      <c r="G28" s="2" t="s">
        <v>14231</v>
      </c>
      <c r="H28" s="57"/>
      <c r="I28" s="3">
        <v>1747</v>
      </c>
      <c r="J28" s="5">
        <v>1747</v>
      </c>
      <c r="K28" s="5">
        <v>1426</v>
      </c>
      <c r="L28" s="5">
        <v>1336.0333333333333</v>
      </c>
      <c r="M28" s="5">
        <v>11.5</v>
      </c>
      <c r="N28" s="5">
        <v>11.5</v>
      </c>
      <c r="O28" s="5"/>
      <c r="P28" s="5"/>
      <c r="Q28" s="5">
        <v>1092.5</v>
      </c>
      <c r="R28" s="5">
        <v>1092.5</v>
      </c>
      <c r="S28" s="6">
        <v>1181.43</v>
      </c>
      <c r="T28" s="5">
        <v>1181.4333333333334</v>
      </c>
      <c r="U28" s="5"/>
      <c r="V28" s="6"/>
      <c r="W28" s="6"/>
      <c r="X28" s="6"/>
      <c r="Y28" s="6"/>
      <c r="Z28" s="6"/>
      <c r="AA28" s="6"/>
      <c r="AB28" s="6"/>
      <c r="AC28" s="6">
        <v>847</v>
      </c>
      <c r="AD28" s="4">
        <f t="shared" ca="1" si="13"/>
        <v>3.3524203069657617</v>
      </c>
      <c r="AE28" s="4">
        <f t="shared" ca="1" si="14"/>
        <v>2.972215663124754</v>
      </c>
      <c r="AF28" s="4">
        <f t="shared" ca="1" si="15"/>
        <v>1.3577331759149941E-2</v>
      </c>
      <c r="AG28" s="4">
        <f t="shared" ca="1" si="16"/>
        <v>0</v>
      </c>
      <c r="AH28" s="4">
        <f t="shared" ca="1" si="17"/>
        <v>0</v>
      </c>
      <c r="AI28" s="4">
        <f t="shared" ca="1" si="18"/>
        <v>0</v>
      </c>
      <c r="AJ28" s="4">
        <f t="shared" ca="1" si="19"/>
        <v>6.3382133018496649</v>
      </c>
      <c r="AK28" s="27">
        <f t="shared" ca="1" si="20"/>
        <v>1</v>
      </c>
      <c r="AL28" s="27">
        <f t="shared" ca="1" si="21"/>
        <v>0.93690977092099115</v>
      </c>
      <c r="AM28" s="27">
        <f t="shared" ca="1" si="22"/>
        <v>1</v>
      </c>
      <c r="AN28" s="27" t="str">
        <f t="shared" ca="1" si="23"/>
        <v>-</v>
      </c>
      <c r="AO28" s="27">
        <f t="shared" ca="1" si="24"/>
        <v>1</v>
      </c>
      <c r="AP28" s="27">
        <f t="shared" ca="1" si="25"/>
        <v>1.0000028214395549</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RBK02Ward 15</v>
      </c>
      <c r="D29" s="55" t="str">
        <f t="shared" si="12"/>
        <v>RBK02</v>
      </c>
      <c r="E29" s="74" t="s">
        <v>997</v>
      </c>
      <c r="F29" s="25" t="s">
        <v>8371</v>
      </c>
      <c r="G29" s="2" t="s">
        <v>14237</v>
      </c>
      <c r="H29" s="57" t="s">
        <v>14231</v>
      </c>
      <c r="I29" s="3">
        <v>1782.5</v>
      </c>
      <c r="J29" s="5">
        <v>1765</v>
      </c>
      <c r="K29" s="5">
        <v>1430</v>
      </c>
      <c r="L29" s="5">
        <v>1430</v>
      </c>
      <c r="M29" s="5">
        <v>6</v>
      </c>
      <c r="N29" s="5">
        <v>6</v>
      </c>
      <c r="O29" s="5">
        <v>112.25</v>
      </c>
      <c r="P29" s="5">
        <v>112.25</v>
      </c>
      <c r="Q29" s="5">
        <v>1069.5</v>
      </c>
      <c r="R29" s="5">
        <v>1058</v>
      </c>
      <c r="S29" s="6">
        <v>1104</v>
      </c>
      <c r="T29" s="5">
        <v>1104</v>
      </c>
      <c r="U29" s="5">
        <v>34.5</v>
      </c>
      <c r="V29" s="6">
        <v>34.5</v>
      </c>
      <c r="W29" s="6">
        <v>46</v>
      </c>
      <c r="X29" s="6">
        <v>46</v>
      </c>
      <c r="Y29" s="6"/>
      <c r="Z29" s="6"/>
      <c r="AA29" s="6"/>
      <c r="AB29" s="6"/>
      <c r="AC29" s="6">
        <v>847</v>
      </c>
      <c r="AD29" s="4">
        <f t="shared" ca="1" si="13"/>
        <v>3.332939787485242</v>
      </c>
      <c r="AE29" s="4">
        <f t="shared" ca="1" si="14"/>
        <v>2.9917355371900825</v>
      </c>
      <c r="AF29" s="4">
        <f t="shared" ca="1" si="15"/>
        <v>4.7815820543093274E-2</v>
      </c>
      <c r="AG29" s="4">
        <f t="shared" ca="1" si="16"/>
        <v>0.18683589138134593</v>
      </c>
      <c r="AH29" s="4">
        <f t="shared" ca="1" si="17"/>
        <v>0</v>
      </c>
      <c r="AI29" s="4">
        <f t="shared" ca="1" si="18"/>
        <v>0</v>
      </c>
      <c r="AJ29" s="4">
        <f t="shared" ca="1" si="19"/>
        <v>6.5593270365997638</v>
      </c>
      <c r="AK29" s="27">
        <f t="shared" ca="1" si="20"/>
        <v>0.99018232819074337</v>
      </c>
      <c r="AL29" s="27">
        <f t="shared" ca="1" si="21"/>
        <v>1</v>
      </c>
      <c r="AM29" s="27">
        <f t="shared" ca="1" si="22"/>
        <v>1</v>
      </c>
      <c r="AN29" s="27">
        <f t="shared" ca="1" si="23"/>
        <v>1</v>
      </c>
      <c r="AO29" s="27">
        <f t="shared" ca="1" si="24"/>
        <v>0.989247311827957</v>
      </c>
      <c r="AP29" s="27">
        <f t="shared" ca="1" si="25"/>
        <v>1</v>
      </c>
      <c r="AQ29" s="27">
        <f t="shared" ca="1" si="26"/>
        <v>1</v>
      </c>
      <c r="AR29" s="27">
        <f t="shared" ca="1" si="27"/>
        <v>1</v>
      </c>
      <c r="AS29" s="27" t="str">
        <f t="shared" ca="1" si="28"/>
        <v>-</v>
      </c>
      <c r="AT29" s="27" t="str">
        <f t="shared" ca="1" si="29"/>
        <v>-</v>
      </c>
    </row>
    <row r="30" spans="1:46" ht="43.5" x14ac:dyDescent="0.35">
      <c r="A30" t="str" cm="1">
        <f t="array" aca="1" ref="A30" ca="1">INDIRECT("D" &amp; ROW())&amp;INDIRECT("F" &amp; ROW())</f>
        <v>RBK02Ward 16</v>
      </c>
      <c r="D30" s="55" t="str">
        <f t="shared" si="12"/>
        <v>RBK02</v>
      </c>
      <c r="E30" s="74" t="s">
        <v>997</v>
      </c>
      <c r="F30" s="25" t="s">
        <v>8372</v>
      </c>
      <c r="G30" s="2" t="s">
        <v>14234</v>
      </c>
      <c r="H30" s="57" t="s">
        <v>14231</v>
      </c>
      <c r="I30" s="3">
        <v>1782.5</v>
      </c>
      <c r="J30" s="5">
        <v>1656.3333333333333</v>
      </c>
      <c r="K30" s="5">
        <v>1069.5</v>
      </c>
      <c r="L30" s="5">
        <v>1002.5</v>
      </c>
      <c r="M30" s="5">
        <v>86</v>
      </c>
      <c r="N30" s="5">
        <v>86</v>
      </c>
      <c r="O30" s="5">
        <v>28.5</v>
      </c>
      <c r="P30" s="5">
        <v>28.5</v>
      </c>
      <c r="Q30" s="5">
        <v>1069.5</v>
      </c>
      <c r="R30" s="5">
        <v>1057</v>
      </c>
      <c r="S30" s="6">
        <v>1092.5</v>
      </c>
      <c r="T30" s="5">
        <v>1092.5</v>
      </c>
      <c r="U30" s="5">
        <v>69</v>
      </c>
      <c r="V30" s="6"/>
      <c r="W30" s="6"/>
      <c r="X30" s="6"/>
      <c r="Y30" s="6"/>
      <c r="Z30" s="6"/>
      <c r="AA30" s="6"/>
      <c r="AB30" s="6"/>
      <c r="AC30" s="6">
        <v>748</v>
      </c>
      <c r="AD30" s="4">
        <f t="shared" ca="1" si="13"/>
        <v>3.6274509803921564</v>
      </c>
      <c r="AE30" s="4">
        <f t="shared" ca="1" si="14"/>
        <v>2.8008021390374331</v>
      </c>
      <c r="AF30" s="4">
        <f t="shared" ca="1" si="15"/>
        <v>0.11497326203208556</v>
      </c>
      <c r="AG30" s="4">
        <f t="shared" ca="1" si="16"/>
        <v>3.8101604278074866E-2</v>
      </c>
      <c r="AH30" s="4">
        <f t="shared" ca="1" si="17"/>
        <v>0</v>
      </c>
      <c r="AI30" s="4">
        <f t="shared" ca="1" si="18"/>
        <v>0</v>
      </c>
      <c r="AJ30" s="4">
        <f t="shared" ca="1" si="19"/>
        <v>6.5813279857397502</v>
      </c>
      <c r="AK30" s="27">
        <f t="shared" ca="1" si="20"/>
        <v>0.92921926133707333</v>
      </c>
      <c r="AL30" s="27">
        <f t="shared" ca="1" si="21"/>
        <v>0.93735390369331462</v>
      </c>
      <c r="AM30" s="27">
        <f t="shared" ca="1" si="22"/>
        <v>1</v>
      </c>
      <c r="AN30" s="27">
        <f t="shared" ca="1" si="23"/>
        <v>1</v>
      </c>
      <c r="AO30" s="27">
        <f t="shared" ca="1" si="24"/>
        <v>0.98831229546517063</v>
      </c>
      <c r="AP30" s="27">
        <f t="shared" ca="1" si="25"/>
        <v>1</v>
      </c>
      <c r="AQ30" s="27">
        <f t="shared" ca="1" si="26"/>
        <v>0</v>
      </c>
      <c r="AR30" s="27" t="str">
        <f t="shared" ca="1" si="27"/>
        <v>-</v>
      </c>
      <c r="AS30" s="27" t="str">
        <f t="shared" ca="1" si="28"/>
        <v>-</v>
      </c>
      <c r="AT30" s="27" t="str">
        <f t="shared" ca="1" si="29"/>
        <v>-</v>
      </c>
    </row>
    <row r="31" spans="1:46" ht="43.5" x14ac:dyDescent="0.35">
      <c r="A31" t="str" cm="1">
        <f t="array" aca="1" ref="A31" ca="1">INDIRECT("D" &amp; ROW())&amp;INDIRECT("F" &amp; ROW())</f>
        <v>RBK02Ward 17</v>
      </c>
      <c r="D31" s="55" t="str">
        <f t="shared" si="12"/>
        <v>RBK02</v>
      </c>
      <c r="E31" s="74" t="s">
        <v>997</v>
      </c>
      <c r="F31" s="25" t="s">
        <v>8373</v>
      </c>
      <c r="G31" s="2" t="s">
        <v>14291</v>
      </c>
      <c r="H31" s="57" t="s">
        <v>14231</v>
      </c>
      <c r="I31" s="3">
        <v>1630.5</v>
      </c>
      <c r="J31" s="5">
        <v>1630.5</v>
      </c>
      <c r="K31" s="5">
        <v>1079</v>
      </c>
      <c r="L31" s="5">
        <v>1079</v>
      </c>
      <c r="M31" s="5">
        <v>4</v>
      </c>
      <c r="N31" s="5">
        <v>4</v>
      </c>
      <c r="O31" s="5"/>
      <c r="P31" s="5"/>
      <c r="Q31" s="5">
        <v>1426</v>
      </c>
      <c r="R31" s="5">
        <v>1380</v>
      </c>
      <c r="S31" s="6">
        <v>947.16700000000003</v>
      </c>
      <c r="T31" s="5">
        <v>947.16666666666674</v>
      </c>
      <c r="U31" s="5"/>
      <c r="V31" s="6"/>
      <c r="W31" s="6"/>
      <c r="X31" s="6"/>
      <c r="Y31" s="6"/>
      <c r="Z31" s="6"/>
      <c r="AA31" s="6"/>
      <c r="AB31" s="6"/>
      <c r="AC31" s="6">
        <v>737</v>
      </c>
      <c r="AD31" s="4">
        <f t="shared" ca="1" si="13"/>
        <v>4.0848032564450474</v>
      </c>
      <c r="AE31" s="4">
        <f t="shared" ca="1" si="14"/>
        <v>2.7492085029398465</v>
      </c>
      <c r="AF31" s="4">
        <f t="shared" ca="1" si="15"/>
        <v>5.4274084124830389E-3</v>
      </c>
      <c r="AG31" s="4">
        <f t="shared" ca="1" si="16"/>
        <v>0</v>
      </c>
      <c r="AH31" s="4">
        <f t="shared" ca="1" si="17"/>
        <v>0</v>
      </c>
      <c r="AI31" s="4">
        <f t="shared" ca="1" si="18"/>
        <v>0</v>
      </c>
      <c r="AJ31" s="4">
        <f t="shared" ca="1" si="19"/>
        <v>6.8394391677973774</v>
      </c>
      <c r="AK31" s="27">
        <f t="shared" ca="1" si="20"/>
        <v>1</v>
      </c>
      <c r="AL31" s="27">
        <f t="shared" ca="1" si="21"/>
        <v>1</v>
      </c>
      <c r="AM31" s="27">
        <f t="shared" ca="1" si="22"/>
        <v>1</v>
      </c>
      <c r="AN31" s="27" t="str">
        <f t="shared" ca="1" si="23"/>
        <v>-</v>
      </c>
      <c r="AO31" s="27">
        <f t="shared" ca="1" si="24"/>
        <v>0.967741935483871</v>
      </c>
      <c r="AP31" s="27">
        <f t="shared" ca="1" si="25"/>
        <v>0.99999964807332464</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RBK02Intensive Care Unit</v>
      </c>
      <c r="D32" s="55" t="str">
        <f t="shared" si="12"/>
        <v>RBK02</v>
      </c>
      <c r="E32" s="74" t="s">
        <v>997</v>
      </c>
      <c r="F32" s="25" t="s">
        <v>8806</v>
      </c>
      <c r="G32" s="2" t="s">
        <v>14176</v>
      </c>
      <c r="H32" s="57" t="s">
        <v>14230</v>
      </c>
      <c r="I32" s="3">
        <v>4079.58</v>
      </c>
      <c r="J32" s="5">
        <v>4079.583333333333</v>
      </c>
      <c r="K32" s="5">
        <v>678.5</v>
      </c>
      <c r="L32" s="5">
        <v>566.5</v>
      </c>
      <c r="M32" s="5"/>
      <c r="N32" s="5"/>
      <c r="O32" s="5"/>
      <c r="P32" s="5"/>
      <c r="Q32" s="5">
        <v>4042.75</v>
      </c>
      <c r="R32" s="5">
        <v>4042.75</v>
      </c>
      <c r="S32" s="6">
        <v>356.5</v>
      </c>
      <c r="T32" s="5">
        <v>322.75</v>
      </c>
      <c r="U32" s="5"/>
      <c r="V32" s="6"/>
      <c r="W32" s="6"/>
      <c r="X32" s="6"/>
      <c r="Y32" s="6"/>
      <c r="Z32" s="6"/>
      <c r="AA32" s="6"/>
      <c r="AB32" s="6"/>
      <c r="AC32" s="6">
        <v>258</v>
      </c>
      <c r="AD32" s="4">
        <f t="shared" ca="1" si="13"/>
        <v>31.481912144702843</v>
      </c>
      <c r="AE32" s="4">
        <f t="shared" ca="1" si="14"/>
        <v>3.4467054263565893</v>
      </c>
      <c r="AF32" s="4">
        <f t="shared" ca="1" si="15"/>
        <v>0</v>
      </c>
      <c r="AG32" s="4">
        <f t="shared" ca="1" si="16"/>
        <v>0</v>
      </c>
      <c r="AH32" s="4">
        <f t="shared" ca="1" si="17"/>
        <v>0</v>
      </c>
      <c r="AI32" s="4">
        <f t="shared" ca="1" si="18"/>
        <v>0</v>
      </c>
      <c r="AJ32" s="4">
        <f t="shared" ca="1" si="19"/>
        <v>34.928617571059426</v>
      </c>
      <c r="AK32" s="27">
        <f t="shared" ca="1" si="20"/>
        <v>1.0000008170775749</v>
      </c>
      <c r="AL32" s="27">
        <f t="shared" ca="1" si="21"/>
        <v>0.83492999263080325</v>
      </c>
      <c r="AM32" s="27" t="str">
        <f t="shared" ca="1" si="22"/>
        <v>-</v>
      </c>
      <c r="AN32" s="27" t="str">
        <f t="shared" ca="1" si="23"/>
        <v>-</v>
      </c>
      <c r="AO32" s="27">
        <f t="shared" ca="1" si="24"/>
        <v>1</v>
      </c>
      <c r="AP32" s="27">
        <f t="shared" ca="1" si="25"/>
        <v>0.9053295932678822</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20A</v>
      </c>
      <c r="D33" s="55" t="str">
        <f t="shared" si="12"/>
        <v>RBK02</v>
      </c>
      <c r="E33" s="74" t="s">
        <v>997</v>
      </c>
      <c r="F33" s="25" t="s">
        <v>13738</v>
      </c>
      <c r="G33" s="2" t="s">
        <v>14187</v>
      </c>
      <c r="H33" s="57"/>
      <c r="I33" s="3">
        <v>1255.25</v>
      </c>
      <c r="J33" s="5">
        <v>1255.25</v>
      </c>
      <c r="K33" s="5">
        <v>763</v>
      </c>
      <c r="L33" s="5">
        <v>763</v>
      </c>
      <c r="M33" s="5"/>
      <c r="N33" s="5"/>
      <c r="O33" s="5"/>
      <c r="P33" s="5"/>
      <c r="Q33" s="5">
        <v>1265.5</v>
      </c>
      <c r="R33" s="5">
        <v>1265.5</v>
      </c>
      <c r="S33" s="6">
        <v>713</v>
      </c>
      <c r="T33" s="5">
        <v>654.5</v>
      </c>
      <c r="U33" s="5"/>
      <c r="V33" s="6"/>
      <c r="W33" s="6"/>
      <c r="X33" s="6"/>
      <c r="Y33" s="6"/>
      <c r="Z33" s="6"/>
      <c r="AA33" s="6"/>
      <c r="AB33" s="6"/>
      <c r="AC33" s="6">
        <v>340</v>
      </c>
      <c r="AD33" s="4">
        <f t="shared" ca="1" si="13"/>
        <v>7.4139705882352942</v>
      </c>
      <c r="AE33" s="4">
        <f t="shared" ca="1" si="14"/>
        <v>4.1691176470588234</v>
      </c>
      <c r="AF33" s="4">
        <f t="shared" ca="1" si="15"/>
        <v>0</v>
      </c>
      <c r="AG33" s="4">
        <f t="shared" ca="1" si="16"/>
        <v>0</v>
      </c>
      <c r="AH33" s="4">
        <f t="shared" ca="1" si="17"/>
        <v>0</v>
      </c>
      <c r="AI33" s="4">
        <f t="shared" ca="1" si="18"/>
        <v>0</v>
      </c>
      <c r="AJ33" s="4">
        <f t="shared" ca="1" si="19"/>
        <v>11.583088235294118</v>
      </c>
      <c r="AK33" s="27">
        <f t="shared" ca="1" si="20"/>
        <v>1</v>
      </c>
      <c r="AL33" s="27">
        <f t="shared" ca="1" si="21"/>
        <v>1</v>
      </c>
      <c r="AM33" s="27" t="str">
        <f t="shared" ca="1" si="22"/>
        <v>-</v>
      </c>
      <c r="AN33" s="27" t="str">
        <f t="shared" ca="1" si="23"/>
        <v>-</v>
      </c>
      <c r="AO33" s="27">
        <f t="shared" ca="1" si="24"/>
        <v>1</v>
      </c>
      <c r="AP33" s="27">
        <f t="shared" ca="1" si="25"/>
        <v>0.91795231416549794</v>
      </c>
      <c r="AQ33" s="27" t="str">
        <f t="shared" ca="1" si="26"/>
        <v>-</v>
      </c>
      <c r="AR33" s="27" t="str">
        <f t="shared" ca="1" si="27"/>
        <v>-</v>
      </c>
      <c r="AS33" s="27" t="str">
        <f t="shared" ca="1" si="28"/>
        <v>-</v>
      </c>
      <c r="AT33" s="27" t="str">
        <f t="shared" ca="1" si="29"/>
        <v>-</v>
      </c>
    </row>
    <row r="34" spans="1:46" ht="43.5" x14ac:dyDescent="0.35">
      <c r="A34" t="str" cm="1">
        <f t="array" aca="1" ref="A34" ca="1">INDIRECT("D" &amp; ROW())&amp;INDIRECT("F" &amp; ROW())</f>
        <v>RBK02Ward 21</v>
      </c>
      <c r="D34" s="55" t="str">
        <f t="shared" si="12"/>
        <v>RBK02</v>
      </c>
      <c r="E34" s="74" t="s">
        <v>997</v>
      </c>
      <c r="F34" s="25" t="s">
        <v>8376</v>
      </c>
      <c r="G34" s="2" t="s">
        <v>14321</v>
      </c>
      <c r="H34" s="57" t="s">
        <v>14219</v>
      </c>
      <c r="I34" s="3">
        <v>1796</v>
      </c>
      <c r="J34" s="5">
        <v>1796</v>
      </c>
      <c r="K34" s="5">
        <v>734.5</v>
      </c>
      <c r="L34" s="5">
        <v>734.5</v>
      </c>
      <c r="M34" s="5">
        <v>11.5</v>
      </c>
      <c r="N34" s="5">
        <v>11.5</v>
      </c>
      <c r="O34" s="5"/>
      <c r="P34" s="5"/>
      <c r="Q34" s="5">
        <v>1641.5</v>
      </c>
      <c r="R34" s="5">
        <v>1641.5</v>
      </c>
      <c r="S34" s="6">
        <v>745.5</v>
      </c>
      <c r="T34" s="5">
        <v>745.5</v>
      </c>
      <c r="U34" s="5">
        <v>80.5</v>
      </c>
      <c r="V34" s="6">
        <v>80.5</v>
      </c>
      <c r="W34" s="6"/>
      <c r="X34" s="6"/>
      <c r="Y34" s="6"/>
      <c r="Z34" s="6"/>
      <c r="AA34" s="6"/>
      <c r="AB34" s="6"/>
      <c r="AC34" s="6">
        <v>845</v>
      </c>
      <c r="AD34" s="4">
        <f t="shared" ca="1" si="13"/>
        <v>4.0680473372781067</v>
      </c>
      <c r="AE34" s="4">
        <f t="shared" ca="1" si="14"/>
        <v>1.7514792899408285</v>
      </c>
      <c r="AF34" s="4">
        <f t="shared" ca="1" si="15"/>
        <v>0.10887573964497041</v>
      </c>
      <c r="AG34" s="4">
        <f t="shared" ca="1" si="16"/>
        <v>0</v>
      </c>
      <c r="AH34" s="4">
        <f t="shared" ca="1" si="17"/>
        <v>0</v>
      </c>
      <c r="AI34" s="4">
        <f t="shared" ca="1" si="18"/>
        <v>0</v>
      </c>
      <c r="AJ34" s="4">
        <f t="shared" ca="1" si="19"/>
        <v>5.9284023668639056</v>
      </c>
      <c r="AK34" s="27">
        <f t="shared" ca="1" si="20"/>
        <v>1</v>
      </c>
      <c r="AL34" s="27">
        <f t="shared" ca="1" si="21"/>
        <v>1</v>
      </c>
      <c r="AM34" s="27">
        <f t="shared" ca="1" si="22"/>
        <v>1</v>
      </c>
      <c r="AN34" s="27" t="str">
        <f t="shared" ca="1" si="23"/>
        <v>-</v>
      </c>
      <c r="AO34" s="27">
        <f t="shared" ca="1" si="24"/>
        <v>1</v>
      </c>
      <c r="AP34" s="27">
        <f t="shared" ca="1" si="25"/>
        <v>1</v>
      </c>
      <c r="AQ34" s="27">
        <f t="shared" ca="1" si="26"/>
        <v>1</v>
      </c>
      <c r="AR34" s="27" t="str">
        <f t="shared" ca="1" si="27"/>
        <v>-</v>
      </c>
      <c r="AS34" s="27" t="str">
        <f t="shared" ca="1" si="28"/>
        <v>-</v>
      </c>
      <c r="AT34" s="27" t="str">
        <f t="shared" ca="1" si="29"/>
        <v>-</v>
      </c>
    </row>
    <row r="35" spans="1:46" ht="43.5" x14ac:dyDescent="0.35">
      <c r="A35" t="str" cm="1">
        <f t="array" aca="1" ref="A35" ca="1">INDIRECT("D" &amp; ROW())&amp;INDIRECT("F" &amp; ROW())</f>
        <v>RBK02Ward 23</v>
      </c>
      <c r="D35" s="55" t="str">
        <f t="shared" si="12"/>
        <v>RBK02</v>
      </c>
      <c r="E35" s="74" t="s">
        <v>997</v>
      </c>
      <c r="F35" s="25" t="s">
        <v>8787</v>
      </c>
      <c r="G35" s="2" t="s">
        <v>14344</v>
      </c>
      <c r="H35" s="57" t="s">
        <v>14176</v>
      </c>
      <c r="I35" s="3">
        <v>713</v>
      </c>
      <c r="J35" s="5">
        <v>700</v>
      </c>
      <c r="K35" s="5">
        <v>499.5</v>
      </c>
      <c r="L35" s="5">
        <v>499.5</v>
      </c>
      <c r="M35" s="5"/>
      <c r="N35" s="5"/>
      <c r="O35" s="5"/>
      <c r="P35" s="5"/>
      <c r="Q35" s="5">
        <v>713</v>
      </c>
      <c r="R35" s="5">
        <v>713</v>
      </c>
      <c r="S35" s="6">
        <v>356.5</v>
      </c>
      <c r="T35" s="5">
        <v>353</v>
      </c>
      <c r="U35" s="5"/>
      <c r="V35" s="6"/>
      <c r="W35" s="6"/>
      <c r="X35" s="6"/>
      <c r="Y35" s="6"/>
      <c r="Z35" s="6"/>
      <c r="AA35" s="6"/>
      <c r="AB35" s="6"/>
      <c r="AC35" s="6">
        <v>168</v>
      </c>
      <c r="AD35" s="4">
        <f t="shared" ca="1" si="13"/>
        <v>8.4107142857142865</v>
      </c>
      <c r="AE35" s="4">
        <f t="shared" ca="1" si="14"/>
        <v>5.0744047619047619</v>
      </c>
      <c r="AF35" s="4">
        <f t="shared" ca="1" si="15"/>
        <v>0</v>
      </c>
      <c r="AG35" s="4">
        <f t="shared" ca="1" si="16"/>
        <v>0</v>
      </c>
      <c r="AH35" s="4">
        <f t="shared" ca="1" si="17"/>
        <v>0</v>
      </c>
      <c r="AI35" s="4">
        <f t="shared" ca="1" si="18"/>
        <v>0</v>
      </c>
      <c r="AJ35" s="4">
        <f t="shared" ca="1" si="19"/>
        <v>13.485119047619047</v>
      </c>
      <c r="AK35" s="27">
        <f t="shared" ca="1" si="20"/>
        <v>0.98176718092566617</v>
      </c>
      <c r="AL35" s="27">
        <f t="shared" ca="1" si="21"/>
        <v>1</v>
      </c>
      <c r="AM35" s="27" t="str">
        <f t="shared" ca="1" si="22"/>
        <v>-</v>
      </c>
      <c r="AN35" s="27" t="str">
        <f t="shared" ca="1" si="23"/>
        <v>-</v>
      </c>
      <c r="AO35" s="27">
        <f t="shared" ca="1" si="24"/>
        <v>1</v>
      </c>
      <c r="AP35" s="27">
        <f t="shared" ca="1" si="25"/>
        <v>0.99018232819074337</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RBK02Wards 24/25</v>
      </c>
      <c r="D36" s="55" t="str">
        <f t="shared" si="12"/>
        <v>RBK02</v>
      </c>
      <c r="E36" s="74" t="s">
        <v>997</v>
      </c>
      <c r="F36" s="25" t="s">
        <v>13740</v>
      </c>
      <c r="G36" s="2" t="s">
        <v>14344</v>
      </c>
      <c r="H36" s="57"/>
      <c r="I36" s="3">
        <v>1688.5</v>
      </c>
      <c r="J36" s="5">
        <v>1688.5</v>
      </c>
      <c r="K36" s="5">
        <v>1023.5</v>
      </c>
      <c r="L36" s="5">
        <v>609.5</v>
      </c>
      <c r="M36" s="5">
        <v>18.833333333333332</v>
      </c>
      <c r="N36" s="5"/>
      <c r="O36" s="5"/>
      <c r="P36" s="5"/>
      <c r="Q36" s="5">
        <v>1518</v>
      </c>
      <c r="R36" s="5">
        <v>1414.6666666666667</v>
      </c>
      <c r="S36" s="6">
        <v>1058</v>
      </c>
      <c r="T36" s="5">
        <v>561</v>
      </c>
      <c r="U36" s="5"/>
      <c r="V36" s="6"/>
      <c r="W36" s="6"/>
      <c r="X36" s="6"/>
      <c r="Y36" s="6"/>
      <c r="Z36" s="6"/>
      <c r="AA36" s="6"/>
      <c r="AB36" s="6"/>
      <c r="AC36" s="6">
        <v>768</v>
      </c>
      <c r="AD36" s="4">
        <f t="shared" ca="1" si="13"/>
        <v>4.0405815972222223</v>
      </c>
      <c r="AE36" s="4">
        <f t="shared" ca="1" si="14"/>
        <v>1.5240885416666667</v>
      </c>
      <c r="AF36" s="4">
        <f t="shared" ca="1" si="15"/>
        <v>0</v>
      </c>
      <c r="AG36" s="4">
        <f t="shared" ca="1" si="16"/>
        <v>0</v>
      </c>
      <c r="AH36" s="4">
        <f t="shared" ca="1" si="17"/>
        <v>0</v>
      </c>
      <c r="AI36" s="4">
        <f t="shared" ca="1" si="18"/>
        <v>0</v>
      </c>
      <c r="AJ36" s="4">
        <f t="shared" ca="1" si="19"/>
        <v>5.5646701388888893</v>
      </c>
      <c r="AK36" s="27">
        <f t="shared" ca="1" si="20"/>
        <v>1</v>
      </c>
      <c r="AL36" s="27">
        <f t="shared" ca="1" si="21"/>
        <v>0.5955056179775281</v>
      </c>
      <c r="AM36" s="27">
        <f t="shared" ca="1" si="22"/>
        <v>0</v>
      </c>
      <c r="AN36" s="27" t="str">
        <f t="shared" ca="1" si="23"/>
        <v>-</v>
      </c>
      <c r="AO36" s="27">
        <f t="shared" ca="1" si="24"/>
        <v>0.93192797540623629</v>
      </c>
      <c r="AP36" s="27">
        <f t="shared" ca="1" si="25"/>
        <v>0.53024574669187141</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28</v>
      </c>
      <c r="D37" s="55" t="str">
        <f t="shared" si="12"/>
        <v>RBK02</v>
      </c>
      <c r="E37" s="74" t="s">
        <v>997</v>
      </c>
      <c r="F37" s="25" t="s">
        <v>8850</v>
      </c>
      <c r="G37" s="2" t="s">
        <v>14344</v>
      </c>
      <c r="H37" s="57"/>
      <c r="I37" s="3">
        <v>2139</v>
      </c>
      <c r="J37" s="5">
        <v>1941.1666666666665</v>
      </c>
      <c r="K37" s="5">
        <v>46</v>
      </c>
      <c r="L37" s="5">
        <v>46</v>
      </c>
      <c r="M37" s="5">
        <v>185.41666666666666</v>
      </c>
      <c r="N37" s="5">
        <v>185.41666666666666</v>
      </c>
      <c r="O37" s="5"/>
      <c r="P37" s="5"/>
      <c r="Q37" s="5">
        <v>1897.5</v>
      </c>
      <c r="R37" s="5">
        <v>1853.9999999999998</v>
      </c>
      <c r="S37" s="6">
        <v>230</v>
      </c>
      <c r="T37" s="5">
        <v>230</v>
      </c>
      <c r="U37" s="5">
        <v>34.5</v>
      </c>
      <c r="V37" s="6">
        <v>34.5</v>
      </c>
      <c r="W37" s="6"/>
      <c r="X37" s="6"/>
      <c r="Y37" s="6"/>
      <c r="Z37" s="6"/>
      <c r="AA37" s="6"/>
      <c r="AB37" s="6"/>
      <c r="AC37" s="6">
        <v>276</v>
      </c>
      <c r="AD37" s="4">
        <f t="shared" ca="1" si="13"/>
        <v>13.750603864734297</v>
      </c>
      <c r="AE37" s="4">
        <f t="shared" ca="1" si="14"/>
        <v>1</v>
      </c>
      <c r="AF37" s="4">
        <f t="shared" ca="1" si="15"/>
        <v>0.79679951690821249</v>
      </c>
      <c r="AG37" s="4">
        <f t="shared" ca="1" si="16"/>
        <v>0</v>
      </c>
      <c r="AH37" s="4">
        <f t="shared" ca="1" si="17"/>
        <v>0</v>
      </c>
      <c r="AI37" s="4">
        <f t="shared" ca="1" si="18"/>
        <v>0</v>
      </c>
      <c r="AJ37" s="4">
        <f t="shared" ca="1" si="19"/>
        <v>15.547403381642511</v>
      </c>
      <c r="AK37" s="27">
        <f t="shared" ca="1" si="20"/>
        <v>0.90751129811438358</v>
      </c>
      <c r="AL37" s="27">
        <f t="shared" ca="1" si="21"/>
        <v>1</v>
      </c>
      <c r="AM37" s="27">
        <f t="shared" ca="1" si="22"/>
        <v>1</v>
      </c>
      <c r="AN37" s="27" t="str">
        <f t="shared" ca="1" si="23"/>
        <v>-</v>
      </c>
      <c r="AO37" s="27">
        <f t="shared" ca="1" si="24"/>
        <v>0.97707509881422916</v>
      </c>
      <c r="AP37" s="27">
        <f t="shared" ca="1" si="25"/>
        <v>1</v>
      </c>
      <c r="AQ37" s="27">
        <f t="shared" ca="1" si="26"/>
        <v>1</v>
      </c>
      <c r="AR37" s="27" t="str">
        <f t="shared" ca="1" si="27"/>
        <v>-</v>
      </c>
      <c r="AS37" s="27" t="str">
        <f t="shared" ca="1" si="28"/>
        <v>-</v>
      </c>
      <c r="AT37" s="27" t="str">
        <f t="shared" ca="1" si="29"/>
        <v>-</v>
      </c>
    </row>
    <row r="38" spans="1:46" ht="29" x14ac:dyDescent="0.35">
      <c r="A38" t="str" cm="1">
        <f t="array" aca="1" ref="A38" ca="1">INDIRECT("D" &amp; ROW())&amp;INDIRECT("F" &amp; ROW())</f>
        <v>RBK02Ward 29</v>
      </c>
      <c r="D38" s="55" t="str">
        <f t="shared" si="12"/>
        <v>RBK02</v>
      </c>
      <c r="E38" s="74" t="s">
        <v>997</v>
      </c>
      <c r="F38" s="25" t="s">
        <v>8851</v>
      </c>
      <c r="G38" s="2" t="s">
        <v>14231</v>
      </c>
      <c r="H38" s="57"/>
      <c r="I38" s="3">
        <v>2139</v>
      </c>
      <c r="J38" s="5">
        <v>2069</v>
      </c>
      <c r="K38" s="5">
        <v>1465.5</v>
      </c>
      <c r="L38" s="5">
        <v>1465.5</v>
      </c>
      <c r="M38" s="5">
        <v>318</v>
      </c>
      <c r="N38" s="5">
        <v>318</v>
      </c>
      <c r="O38" s="5"/>
      <c r="P38" s="5"/>
      <c r="Q38" s="5">
        <v>1782.5</v>
      </c>
      <c r="R38" s="5">
        <v>1746.25</v>
      </c>
      <c r="S38" s="6">
        <v>1691.5</v>
      </c>
      <c r="T38" s="5">
        <v>1691.5</v>
      </c>
      <c r="U38" s="5">
        <v>46</v>
      </c>
      <c r="V38" s="6">
        <v>46</v>
      </c>
      <c r="W38" s="6"/>
      <c r="X38" s="6"/>
      <c r="Y38" s="6"/>
      <c r="Z38" s="6"/>
      <c r="AA38" s="6"/>
      <c r="AB38" s="6"/>
      <c r="AC38" s="6">
        <v>1063</v>
      </c>
      <c r="AD38" s="4">
        <f t="shared" ca="1" si="13"/>
        <v>3.5891345249294448</v>
      </c>
      <c r="AE38" s="4">
        <f t="shared" ca="1" si="14"/>
        <v>2.9698965192850424</v>
      </c>
      <c r="AF38" s="4">
        <f t="shared" ca="1" si="15"/>
        <v>0.34242709313264347</v>
      </c>
      <c r="AG38" s="4">
        <f t="shared" ca="1" si="16"/>
        <v>0</v>
      </c>
      <c r="AH38" s="4">
        <f t="shared" ca="1" si="17"/>
        <v>0</v>
      </c>
      <c r="AI38" s="4">
        <f t="shared" ca="1" si="18"/>
        <v>0</v>
      </c>
      <c r="AJ38" s="4">
        <f t="shared" ca="1" si="19"/>
        <v>6.9014581373471309</v>
      </c>
      <c r="AK38" s="27">
        <f t="shared" ca="1" si="20"/>
        <v>0.96727442730247781</v>
      </c>
      <c r="AL38" s="27">
        <f t="shared" ca="1" si="21"/>
        <v>1</v>
      </c>
      <c r="AM38" s="27">
        <f t="shared" ca="1" si="22"/>
        <v>1</v>
      </c>
      <c r="AN38" s="27" t="str">
        <f t="shared" ca="1" si="23"/>
        <v>-</v>
      </c>
      <c r="AO38" s="27">
        <f t="shared" ca="1" si="24"/>
        <v>0.97966339410939696</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177</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05WW</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05WW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05WW</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05WW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993.5</v>
      </c>
      <c r="G2">
        <v>993.5</v>
      </c>
      <c r="H2">
        <v>1050.5</v>
      </c>
      <c r="I2">
        <v>738</v>
      </c>
      <c r="J2">
        <v>-99</v>
      </c>
      <c r="K2">
        <v>-99</v>
      </c>
      <c r="L2">
        <v>11.5</v>
      </c>
      <c r="M2">
        <v>11.5</v>
      </c>
      <c r="N2">
        <v>1089.25</v>
      </c>
      <c r="O2">
        <v>1089.25</v>
      </c>
      <c r="P2">
        <v>690</v>
      </c>
      <c r="Q2">
        <v>690</v>
      </c>
      <c r="R2">
        <v>-99</v>
      </c>
      <c r="S2">
        <v>-99</v>
      </c>
      <c r="T2">
        <v>11.5</v>
      </c>
      <c r="U2">
        <v>11.5</v>
      </c>
      <c r="V2">
        <v>-99</v>
      </c>
      <c r="W2">
        <v>-99</v>
      </c>
      <c r="X2">
        <v>-99</v>
      </c>
      <c r="Y2">
        <v>-99</v>
      </c>
      <c r="Z2">
        <v>1</v>
      </c>
      <c r="AA2">
        <v>0.7025226082817706</v>
      </c>
      <c r="AB2">
        <v>-99</v>
      </c>
      <c r="AC2">
        <v>1</v>
      </c>
      <c r="AD2">
        <v>1</v>
      </c>
      <c r="AE2">
        <v>1</v>
      </c>
      <c r="AF2">
        <v>-99</v>
      </c>
      <c r="AG2">
        <v>1</v>
      </c>
      <c r="AH2">
        <v>-99</v>
      </c>
      <c r="AI2">
        <v>-99</v>
      </c>
      <c r="AJ2">
        <v>263</v>
      </c>
      <c r="AK2">
        <v>7.9192015209125479</v>
      </c>
      <c r="AL2">
        <v>5.4296577946768059</v>
      </c>
      <c r="AM2">
        <v>0</v>
      </c>
      <c r="AN2">
        <v>8.7452471482889732E-2</v>
      </c>
      <c r="AO2">
        <v>0</v>
      </c>
      <c r="AP2">
        <v>0</v>
      </c>
      <c r="AQ2">
        <v>13.436311787072244</v>
      </c>
      <c r="AR2" t="str">
        <f>IF(A2="","",(IF(ISBLANK('Trust - Frontsheet'!$F$9),"",'Trust - Frontsheet'!$F$9)))</f>
        <v/>
      </c>
    </row>
    <row r="3" spans="1:44" x14ac:dyDescent="0.35">
      <c r="A3" t="s">
        <v>996</v>
      </c>
      <c r="B3" t="s">
        <v>997</v>
      </c>
      <c r="C3" t="s">
        <v>8361</v>
      </c>
      <c r="D3" t="s">
        <v>14312</v>
      </c>
      <c r="E3" t="s">
        <v>14231</v>
      </c>
      <c r="F3">
        <v>2139</v>
      </c>
      <c r="G3">
        <v>1988</v>
      </c>
      <c r="H3">
        <v>1782.5</v>
      </c>
      <c r="I3">
        <v>1759.5</v>
      </c>
      <c r="J3">
        <v>161</v>
      </c>
      <c r="K3">
        <v>161</v>
      </c>
      <c r="L3">
        <v>-99</v>
      </c>
      <c r="M3">
        <v>-99</v>
      </c>
      <c r="N3">
        <v>1426</v>
      </c>
      <c r="O3">
        <v>1380</v>
      </c>
      <c r="P3">
        <v>1276</v>
      </c>
      <c r="Q3">
        <v>1276</v>
      </c>
      <c r="R3">
        <v>-99</v>
      </c>
      <c r="S3">
        <v>-99</v>
      </c>
      <c r="T3">
        <v>-99</v>
      </c>
      <c r="U3">
        <v>-99</v>
      </c>
      <c r="V3">
        <v>-99</v>
      </c>
      <c r="W3">
        <v>-99</v>
      </c>
      <c r="X3">
        <v>-99</v>
      </c>
      <c r="Y3">
        <v>-99</v>
      </c>
      <c r="Z3">
        <v>0.92940626460963072</v>
      </c>
      <c r="AA3">
        <v>0.98709677419354835</v>
      </c>
      <c r="AB3">
        <v>1</v>
      </c>
      <c r="AC3">
        <v>-99</v>
      </c>
      <c r="AD3">
        <v>0.967741935483871</v>
      </c>
      <c r="AE3">
        <v>1</v>
      </c>
      <c r="AF3">
        <v>-99</v>
      </c>
      <c r="AG3">
        <v>-99</v>
      </c>
      <c r="AH3">
        <v>-99</v>
      </c>
      <c r="AI3">
        <v>-99</v>
      </c>
      <c r="AJ3">
        <v>1079</v>
      </c>
      <c r="AK3">
        <v>3.1214087117701577</v>
      </c>
      <c r="AL3">
        <v>2.8132530120481927</v>
      </c>
      <c r="AM3">
        <v>0.14921223354958293</v>
      </c>
      <c r="AN3">
        <v>0</v>
      </c>
      <c r="AO3">
        <v>0</v>
      </c>
      <c r="AP3">
        <v>0</v>
      </c>
      <c r="AQ3">
        <v>6.083873957367933</v>
      </c>
      <c r="AR3" t="str">
        <f>IF(A3="","",(IF(ISBLANK('Trust - Frontsheet'!$F$9),"",'Trust - Frontsheet'!$F$9)))</f>
        <v/>
      </c>
    </row>
    <row r="4" spans="1:44" x14ac:dyDescent="0.35">
      <c r="A4" t="s">
        <v>996</v>
      </c>
      <c r="B4" t="s">
        <v>997</v>
      </c>
      <c r="C4" t="s">
        <v>8362</v>
      </c>
      <c r="D4" t="s">
        <v>14174</v>
      </c>
      <c r="E4" t="s">
        <v>14333</v>
      </c>
      <c r="F4">
        <v>1891.75</v>
      </c>
      <c r="G4">
        <v>1772.5</v>
      </c>
      <c r="H4">
        <v>1782.5</v>
      </c>
      <c r="I4">
        <v>1720</v>
      </c>
      <c r="J4">
        <v>232.75</v>
      </c>
      <c r="K4">
        <v>232.75</v>
      </c>
      <c r="L4">
        <v>69</v>
      </c>
      <c r="M4">
        <v>69</v>
      </c>
      <c r="N4">
        <v>1426</v>
      </c>
      <c r="O4">
        <v>1403</v>
      </c>
      <c r="P4">
        <v>1287.5</v>
      </c>
      <c r="Q4">
        <v>1287.5</v>
      </c>
      <c r="R4">
        <v>-99</v>
      </c>
      <c r="S4">
        <v>-99</v>
      </c>
      <c r="T4">
        <v>-99</v>
      </c>
      <c r="U4">
        <v>-99</v>
      </c>
      <c r="V4">
        <v>-99</v>
      </c>
      <c r="W4">
        <v>-99</v>
      </c>
      <c r="X4">
        <v>-99</v>
      </c>
      <c r="Y4">
        <v>-99</v>
      </c>
      <c r="Z4">
        <v>0.93696312937756043</v>
      </c>
      <c r="AA4">
        <v>0.96493688639551189</v>
      </c>
      <c r="AB4">
        <v>1</v>
      </c>
      <c r="AC4">
        <v>1</v>
      </c>
      <c r="AD4">
        <v>0.9838709677419355</v>
      </c>
      <c r="AE4">
        <v>1</v>
      </c>
      <c r="AF4">
        <v>-99</v>
      </c>
      <c r="AG4">
        <v>-99</v>
      </c>
      <c r="AH4">
        <v>-99</v>
      </c>
      <c r="AI4">
        <v>-99</v>
      </c>
      <c r="AJ4">
        <v>1020</v>
      </c>
      <c r="AK4">
        <v>3.1132352941176471</v>
      </c>
      <c r="AL4">
        <v>2.9485294117647061</v>
      </c>
      <c r="AM4">
        <v>0.22818627450980392</v>
      </c>
      <c r="AN4">
        <v>6.7647058823529407E-2</v>
      </c>
      <c r="AO4">
        <v>0</v>
      </c>
      <c r="AP4">
        <v>0</v>
      </c>
      <c r="AQ4">
        <v>6.3575980392156861</v>
      </c>
      <c r="AR4" t="str">
        <f>IF(A4="","",(IF(ISBLANK('Trust - Frontsheet'!$F$9),"",'Trust - Frontsheet'!$F$9)))</f>
        <v/>
      </c>
    </row>
    <row r="5" spans="1:44" x14ac:dyDescent="0.35">
      <c r="A5" t="s">
        <v>996</v>
      </c>
      <c r="B5" t="s">
        <v>997</v>
      </c>
      <c r="C5" t="s">
        <v>13736</v>
      </c>
      <c r="D5" t="s">
        <v>14231</v>
      </c>
      <c r="F5">
        <v>1880.25</v>
      </c>
      <c r="G5">
        <v>1852</v>
      </c>
      <c r="H5">
        <v>1887</v>
      </c>
      <c r="I5">
        <v>1887</v>
      </c>
      <c r="J5">
        <v>-99</v>
      </c>
      <c r="K5">
        <v>-99</v>
      </c>
      <c r="L5">
        <v>-99</v>
      </c>
      <c r="M5">
        <v>-99</v>
      </c>
      <c r="N5">
        <v>1426</v>
      </c>
      <c r="O5">
        <v>1426</v>
      </c>
      <c r="P5">
        <v>1334</v>
      </c>
      <c r="Q5">
        <v>1334</v>
      </c>
      <c r="R5">
        <v>-99</v>
      </c>
      <c r="S5">
        <v>-99</v>
      </c>
      <c r="T5">
        <v>-99</v>
      </c>
      <c r="U5">
        <v>-99</v>
      </c>
      <c r="V5">
        <v>-99</v>
      </c>
      <c r="W5">
        <v>-99</v>
      </c>
      <c r="X5">
        <v>-99</v>
      </c>
      <c r="Y5">
        <v>-99</v>
      </c>
      <c r="Z5">
        <v>0.98497540220715329</v>
      </c>
      <c r="AA5">
        <v>1</v>
      </c>
      <c r="AB5">
        <v>-99</v>
      </c>
      <c r="AC5">
        <v>-99</v>
      </c>
      <c r="AD5">
        <v>1</v>
      </c>
      <c r="AE5">
        <v>1</v>
      </c>
      <c r="AF5">
        <v>-99</v>
      </c>
      <c r="AG5">
        <v>-99</v>
      </c>
      <c r="AH5">
        <v>-99</v>
      </c>
      <c r="AI5">
        <v>-99</v>
      </c>
      <c r="AJ5">
        <v>970</v>
      </c>
      <c r="AK5">
        <v>3.3793814432989691</v>
      </c>
      <c r="AL5">
        <v>3.3206185567010311</v>
      </c>
      <c r="AM5">
        <v>0</v>
      </c>
      <c r="AN5">
        <v>0</v>
      </c>
      <c r="AO5">
        <v>0</v>
      </c>
      <c r="AP5">
        <v>0</v>
      </c>
      <c r="AQ5">
        <v>6.7</v>
      </c>
      <c r="AR5" t="str">
        <f>IF(A5="","",(IF(ISBLANK('Trust - Frontsheet'!$F$9),"",'Trust - Frontsheet'!$F$9)))</f>
        <v/>
      </c>
    </row>
    <row r="6" spans="1:44" x14ac:dyDescent="0.35">
      <c r="A6" t="s">
        <v>996</v>
      </c>
      <c r="B6" t="s">
        <v>997</v>
      </c>
      <c r="C6" t="s">
        <v>8363</v>
      </c>
      <c r="D6" t="s">
        <v>14231</v>
      </c>
      <c r="F6">
        <v>2139</v>
      </c>
      <c r="G6">
        <v>2054</v>
      </c>
      <c r="H6">
        <v>1698</v>
      </c>
      <c r="I6">
        <v>1698</v>
      </c>
      <c r="J6">
        <v>-99</v>
      </c>
      <c r="K6">
        <v>-99</v>
      </c>
      <c r="L6">
        <v>-99</v>
      </c>
      <c r="M6">
        <v>-99</v>
      </c>
      <c r="N6">
        <v>1426</v>
      </c>
      <c r="O6">
        <v>1414.6666666666667</v>
      </c>
      <c r="P6">
        <v>1426</v>
      </c>
      <c r="Q6">
        <v>1390</v>
      </c>
      <c r="R6">
        <v>-99</v>
      </c>
      <c r="S6">
        <v>-99</v>
      </c>
      <c r="T6">
        <v>-99</v>
      </c>
      <c r="U6">
        <v>-99</v>
      </c>
      <c r="V6">
        <v>-99</v>
      </c>
      <c r="W6">
        <v>-99</v>
      </c>
      <c r="X6">
        <v>-99</v>
      </c>
      <c r="Y6">
        <v>-99</v>
      </c>
      <c r="Z6">
        <v>0.96026180458158017</v>
      </c>
      <c r="AA6">
        <v>1</v>
      </c>
      <c r="AB6">
        <v>-99</v>
      </c>
      <c r="AC6">
        <v>-99</v>
      </c>
      <c r="AD6">
        <v>0.9920523609163161</v>
      </c>
      <c r="AE6">
        <v>0.97475455820476853</v>
      </c>
      <c r="AF6">
        <v>-99</v>
      </c>
      <c r="AG6">
        <v>-99</v>
      </c>
      <c r="AH6">
        <v>-99</v>
      </c>
      <c r="AI6">
        <v>-99</v>
      </c>
      <c r="AJ6">
        <v>1038</v>
      </c>
      <c r="AK6">
        <v>3.3416827231856137</v>
      </c>
      <c r="AL6">
        <v>2.9749518304431599</v>
      </c>
      <c r="AM6">
        <v>0</v>
      </c>
      <c r="AN6">
        <v>0</v>
      </c>
      <c r="AO6">
        <v>0</v>
      </c>
      <c r="AP6">
        <v>0</v>
      </c>
      <c r="AQ6">
        <v>6.3166345536287736</v>
      </c>
      <c r="AR6" t="str">
        <f>IF(A6="","",(IF(ISBLANK('Trust - Frontsheet'!$F$9),"",'Trust - Frontsheet'!$F$9)))</f>
        <v/>
      </c>
    </row>
    <row r="7" spans="1:44" x14ac:dyDescent="0.35">
      <c r="A7" t="s">
        <v>996</v>
      </c>
      <c r="B7" t="s">
        <v>997</v>
      </c>
      <c r="C7" t="s">
        <v>9313</v>
      </c>
      <c r="D7" t="s">
        <v>14284</v>
      </c>
      <c r="F7">
        <v>3565</v>
      </c>
      <c r="G7">
        <v>3228</v>
      </c>
      <c r="H7">
        <v>2139</v>
      </c>
      <c r="I7">
        <v>2059.0500000000002</v>
      </c>
      <c r="J7">
        <v>34.833333333333329</v>
      </c>
      <c r="K7">
        <v>34.833333333333329</v>
      </c>
      <c r="L7">
        <v>-99</v>
      </c>
      <c r="M7">
        <v>-99</v>
      </c>
      <c r="N7">
        <v>3312</v>
      </c>
      <c r="O7">
        <v>3187.2166666666667</v>
      </c>
      <c r="P7">
        <v>2139</v>
      </c>
      <c r="Q7">
        <v>1988.75</v>
      </c>
      <c r="R7">
        <v>34.5</v>
      </c>
      <c r="S7">
        <v>34.5</v>
      </c>
      <c r="T7">
        <v>-99</v>
      </c>
      <c r="U7">
        <v>-99</v>
      </c>
      <c r="V7">
        <v>-99</v>
      </c>
      <c r="W7">
        <v>-99</v>
      </c>
      <c r="X7">
        <v>-99</v>
      </c>
      <c r="Y7">
        <v>-99</v>
      </c>
      <c r="Z7">
        <v>0.90546984572230016</v>
      </c>
      <c r="AA7">
        <v>0.9626227208976158</v>
      </c>
      <c r="AB7">
        <v>1</v>
      </c>
      <c r="AC7">
        <v>-99</v>
      </c>
      <c r="AD7">
        <v>0.96232387278582932</v>
      </c>
      <c r="AE7">
        <v>0.92975689574567555</v>
      </c>
      <c r="AF7">
        <v>1</v>
      </c>
      <c r="AG7">
        <v>-99</v>
      </c>
      <c r="AH7">
        <v>-99</v>
      </c>
      <c r="AI7">
        <v>-99</v>
      </c>
      <c r="AJ7">
        <v>959</v>
      </c>
      <c r="AK7">
        <v>6.6894855752519993</v>
      </c>
      <c r="AL7">
        <v>4.2208550573514083</v>
      </c>
      <c r="AM7">
        <v>7.2297532151546745E-2</v>
      </c>
      <c r="AN7">
        <v>0</v>
      </c>
      <c r="AO7">
        <v>0</v>
      </c>
      <c r="AP7">
        <v>0</v>
      </c>
      <c r="AQ7">
        <v>10.982638164754954</v>
      </c>
      <c r="AR7" t="str">
        <f>IF(A7="","",(IF(ISBLANK('Trust - Frontsheet'!$F$9),"",'Trust - Frontsheet'!$F$9)))</f>
        <v/>
      </c>
    </row>
    <row r="8" spans="1:44" x14ac:dyDescent="0.35">
      <c r="A8" t="s">
        <v>996</v>
      </c>
      <c r="B8" t="s">
        <v>997</v>
      </c>
      <c r="C8" t="s">
        <v>14925</v>
      </c>
      <c r="D8" t="s">
        <v>14284</v>
      </c>
      <c r="F8">
        <v>1924</v>
      </c>
      <c r="G8">
        <v>1924</v>
      </c>
      <c r="H8">
        <v>1274.5</v>
      </c>
      <c r="I8">
        <v>1274.5</v>
      </c>
      <c r="J8">
        <v>74.5</v>
      </c>
      <c r="K8">
        <v>74.5</v>
      </c>
      <c r="L8">
        <v>-99</v>
      </c>
      <c r="M8">
        <v>-99</v>
      </c>
      <c r="N8">
        <v>1804.5</v>
      </c>
      <c r="O8">
        <v>1804.5</v>
      </c>
      <c r="P8">
        <v>1483.5</v>
      </c>
      <c r="Q8">
        <v>1483.5</v>
      </c>
      <c r="R8">
        <v>11.5</v>
      </c>
      <c r="S8">
        <v>11.5</v>
      </c>
      <c r="T8">
        <v>-99</v>
      </c>
      <c r="U8">
        <v>-99</v>
      </c>
      <c r="V8">
        <v>-99</v>
      </c>
      <c r="W8">
        <v>-99</v>
      </c>
      <c r="X8">
        <v>-99</v>
      </c>
      <c r="Y8">
        <v>-99</v>
      </c>
      <c r="Z8">
        <v>1</v>
      </c>
      <c r="AA8">
        <v>1</v>
      </c>
      <c r="AB8">
        <v>1</v>
      </c>
      <c r="AC8">
        <v>-99</v>
      </c>
      <c r="AD8">
        <v>1</v>
      </c>
      <c r="AE8">
        <v>1</v>
      </c>
      <c r="AF8">
        <v>1</v>
      </c>
      <c r="AG8">
        <v>-99</v>
      </c>
      <c r="AH8">
        <v>-99</v>
      </c>
      <c r="AI8">
        <v>-99</v>
      </c>
      <c r="AJ8">
        <v>902</v>
      </c>
      <c r="AK8">
        <v>4.1335920177383594</v>
      </c>
      <c r="AL8">
        <v>3.0576496674057649</v>
      </c>
      <c r="AM8">
        <v>9.5343680709534362E-2</v>
      </c>
      <c r="AN8">
        <v>0</v>
      </c>
      <c r="AO8">
        <v>0</v>
      </c>
      <c r="AP8">
        <v>0</v>
      </c>
      <c r="AQ8">
        <v>7.2865853658536581</v>
      </c>
      <c r="AR8" t="str">
        <f>IF(A8="","",(IF(ISBLANK('Trust - Frontsheet'!$F$9),"",'Trust - Frontsheet'!$F$9)))</f>
        <v/>
      </c>
    </row>
    <row r="9" spans="1:44" x14ac:dyDescent="0.35">
      <c r="A9" t="s">
        <v>996</v>
      </c>
      <c r="B9" t="s">
        <v>997</v>
      </c>
      <c r="C9" t="s">
        <v>8366</v>
      </c>
      <c r="D9" t="s">
        <v>14272</v>
      </c>
      <c r="F9">
        <v>1782.5</v>
      </c>
      <c r="G9">
        <v>1623.8333333333335</v>
      </c>
      <c r="H9">
        <v>1072.5</v>
      </c>
      <c r="I9">
        <v>1072.5</v>
      </c>
      <c r="J9">
        <v>-99</v>
      </c>
      <c r="K9">
        <v>-99</v>
      </c>
      <c r="L9">
        <v>-99</v>
      </c>
      <c r="M9">
        <v>-99</v>
      </c>
      <c r="N9">
        <v>1070</v>
      </c>
      <c r="O9">
        <v>1070</v>
      </c>
      <c r="P9">
        <v>852.16700000000003</v>
      </c>
      <c r="Q9">
        <v>852.16666666666663</v>
      </c>
      <c r="R9">
        <v>-99</v>
      </c>
      <c r="S9">
        <v>-99</v>
      </c>
      <c r="T9">
        <v>-99</v>
      </c>
      <c r="U9">
        <v>-99</v>
      </c>
      <c r="V9">
        <v>-99</v>
      </c>
      <c r="W9">
        <v>-99</v>
      </c>
      <c r="X9">
        <v>-99</v>
      </c>
      <c r="Y9">
        <v>-99</v>
      </c>
      <c r="Z9">
        <v>0.91098644226273973</v>
      </c>
      <c r="AA9">
        <v>1</v>
      </c>
      <c r="AB9">
        <v>-99</v>
      </c>
      <c r="AC9">
        <v>-99</v>
      </c>
      <c r="AD9">
        <v>1</v>
      </c>
      <c r="AE9">
        <v>0.99999960884036421</v>
      </c>
      <c r="AF9">
        <v>-99</v>
      </c>
      <c r="AG9">
        <v>-99</v>
      </c>
      <c r="AH9">
        <v>-99</v>
      </c>
      <c r="AI9">
        <v>-99</v>
      </c>
      <c r="AJ9">
        <v>705</v>
      </c>
      <c r="AK9">
        <v>3.8210401891252959</v>
      </c>
      <c r="AL9">
        <v>2.7300236406619383</v>
      </c>
      <c r="AM9">
        <v>0</v>
      </c>
      <c r="AN9">
        <v>0</v>
      </c>
      <c r="AO9">
        <v>0</v>
      </c>
      <c r="AP9">
        <v>0</v>
      </c>
      <c r="AQ9">
        <v>6.5510638297872337</v>
      </c>
      <c r="AR9" t="str">
        <f>IF(A9="","",(IF(ISBLANK('Trust - Frontsheet'!$F$9),"",'Trust - Frontsheet'!$F$9)))</f>
        <v/>
      </c>
    </row>
    <row r="10" spans="1:44" x14ac:dyDescent="0.35">
      <c r="A10" t="s">
        <v>996</v>
      </c>
      <c r="B10" t="s">
        <v>997</v>
      </c>
      <c r="C10" t="s">
        <v>8368</v>
      </c>
      <c r="D10" t="s">
        <v>14186</v>
      </c>
      <c r="F10">
        <v>1730.75</v>
      </c>
      <c r="G10">
        <v>1589.5</v>
      </c>
      <c r="H10">
        <v>1738</v>
      </c>
      <c r="I10">
        <v>1738</v>
      </c>
      <c r="J10">
        <v>309.5</v>
      </c>
      <c r="K10">
        <v>309.5</v>
      </c>
      <c r="L10">
        <v>-99</v>
      </c>
      <c r="M10">
        <v>-99</v>
      </c>
      <c r="N10">
        <v>1069.5</v>
      </c>
      <c r="O10">
        <v>1058</v>
      </c>
      <c r="P10">
        <v>1506.5</v>
      </c>
      <c r="Q10">
        <v>1506.5</v>
      </c>
      <c r="R10">
        <v>80.5</v>
      </c>
      <c r="S10">
        <v>80.5</v>
      </c>
      <c r="T10">
        <v>-99</v>
      </c>
      <c r="U10">
        <v>-99</v>
      </c>
      <c r="V10">
        <v>-99</v>
      </c>
      <c r="W10">
        <v>-99</v>
      </c>
      <c r="X10">
        <v>-99</v>
      </c>
      <c r="Y10">
        <v>-99</v>
      </c>
      <c r="Z10">
        <v>0.91838798208868988</v>
      </c>
      <c r="AA10">
        <v>1</v>
      </c>
      <c r="AB10">
        <v>1</v>
      </c>
      <c r="AC10">
        <v>-99</v>
      </c>
      <c r="AD10">
        <v>0.989247311827957</v>
      </c>
      <c r="AE10">
        <v>1</v>
      </c>
      <c r="AF10">
        <v>1</v>
      </c>
      <c r="AG10">
        <v>-99</v>
      </c>
      <c r="AH10">
        <v>-99</v>
      </c>
      <c r="AI10">
        <v>-99</v>
      </c>
      <c r="AJ10">
        <v>800</v>
      </c>
      <c r="AK10">
        <v>3.3093750000000002</v>
      </c>
      <c r="AL10">
        <v>4.055625</v>
      </c>
      <c r="AM10">
        <v>0.48749999999999999</v>
      </c>
      <c r="AN10">
        <v>0</v>
      </c>
      <c r="AO10">
        <v>0</v>
      </c>
      <c r="AP10">
        <v>0</v>
      </c>
      <c r="AQ10">
        <v>7.8525</v>
      </c>
      <c r="AR10" t="str">
        <f>IF(A10="","",(IF(ISBLANK('Trust - Frontsheet'!$F$9),"",'Trust - Frontsheet'!$F$9)))</f>
        <v/>
      </c>
    </row>
    <row r="11" spans="1:44" x14ac:dyDescent="0.35">
      <c r="A11" t="s">
        <v>996</v>
      </c>
      <c r="B11" t="s">
        <v>997</v>
      </c>
      <c r="C11" t="s">
        <v>8367</v>
      </c>
      <c r="D11" t="s">
        <v>14174</v>
      </c>
      <c r="F11">
        <v>1342.5</v>
      </c>
      <c r="G11">
        <v>1342.5</v>
      </c>
      <c r="H11">
        <v>1036.75</v>
      </c>
      <c r="I11">
        <v>1036.75</v>
      </c>
      <c r="J11">
        <v>80.5</v>
      </c>
      <c r="K11">
        <v>80.5</v>
      </c>
      <c r="L11">
        <v>17</v>
      </c>
      <c r="M11">
        <v>17</v>
      </c>
      <c r="N11">
        <v>1081</v>
      </c>
      <c r="O11">
        <v>1081</v>
      </c>
      <c r="P11">
        <v>724.5</v>
      </c>
      <c r="Q11">
        <v>724.5</v>
      </c>
      <c r="R11">
        <v>-99</v>
      </c>
      <c r="S11">
        <v>-99</v>
      </c>
      <c r="T11">
        <v>-99</v>
      </c>
      <c r="U11">
        <v>-99</v>
      </c>
      <c r="V11">
        <v>-99</v>
      </c>
      <c r="W11">
        <v>-99</v>
      </c>
      <c r="X11">
        <v>-99</v>
      </c>
      <c r="Y11">
        <v>-99</v>
      </c>
      <c r="Z11">
        <v>1</v>
      </c>
      <c r="AA11">
        <v>1</v>
      </c>
      <c r="AB11">
        <v>1</v>
      </c>
      <c r="AC11">
        <v>1</v>
      </c>
      <c r="AD11">
        <v>1</v>
      </c>
      <c r="AE11">
        <v>1</v>
      </c>
      <c r="AF11">
        <v>-99</v>
      </c>
      <c r="AG11">
        <v>-99</v>
      </c>
      <c r="AH11">
        <v>-99</v>
      </c>
      <c r="AI11">
        <v>-99</v>
      </c>
      <c r="AJ11">
        <v>596</v>
      </c>
      <c r="AK11">
        <v>4.0662751677852347</v>
      </c>
      <c r="AL11">
        <v>2.9551174496644297</v>
      </c>
      <c r="AM11">
        <v>0.13506711409395974</v>
      </c>
      <c r="AN11">
        <v>2.8523489932885907E-2</v>
      </c>
      <c r="AO11">
        <v>0</v>
      </c>
      <c r="AP11">
        <v>0</v>
      </c>
      <c r="AQ11">
        <v>7.1849832214765099</v>
      </c>
      <c r="AR11" t="str">
        <f>IF(A11="","",(IF(ISBLANK('Trust - Frontsheet'!$F$9),"",'Trust - Frontsheet'!$F$9)))</f>
        <v/>
      </c>
    </row>
    <row r="12" spans="1:44" x14ac:dyDescent="0.35">
      <c r="A12" t="s">
        <v>996</v>
      </c>
      <c r="B12" t="s">
        <v>997</v>
      </c>
      <c r="C12" t="s">
        <v>8753</v>
      </c>
      <c r="D12" t="s">
        <v>14174</v>
      </c>
      <c r="F12">
        <v>1489.2</v>
      </c>
      <c r="G12">
        <v>1489.2</v>
      </c>
      <c r="H12">
        <v>1483.75</v>
      </c>
      <c r="I12">
        <v>1483.75</v>
      </c>
      <c r="J12">
        <v>147</v>
      </c>
      <c r="K12">
        <v>147</v>
      </c>
      <c r="L12">
        <v>-99</v>
      </c>
      <c r="M12">
        <v>-99</v>
      </c>
      <c r="N12">
        <v>1070.75</v>
      </c>
      <c r="O12">
        <v>1070.75</v>
      </c>
      <c r="P12">
        <v>988.5</v>
      </c>
      <c r="Q12">
        <v>988.5</v>
      </c>
      <c r="R12">
        <v>11.5</v>
      </c>
      <c r="S12">
        <v>11.5</v>
      </c>
      <c r="T12">
        <v>-99</v>
      </c>
      <c r="U12">
        <v>-99</v>
      </c>
      <c r="V12">
        <v>-99</v>
      </c>
      <c r="W12">
        <v>-99</v>
      </c>
      <c r="X12">
        <v>-99</v>
      </c>
      <c r="Y12">
        <v>-99</v>
      </c>
      <c r="Z12">
        <v>1</v>
      </c>
      <c r="AA12">
        <v>1</v>
      </c>
      <c r="AB12">
        <v>1</v>
      </c>
      <c r="AC12">
        <v>-99</v>
      </c>
      <c r="AD12">
        <v>1</v>
      </c>
      <c r="AE12">
        <v>1</v>
      </c>
      <c r="AF12">
        <v>1</v>
      </c>
      <c r="AG12">
        <v>-99</v>
      </c>
      <c r="AH12">
        <v>-99</v>
      </c>
      <c r="AI12">
        <v>-99</v>
      </c>
      <c r="AJ12">
        <v>749</v>
      </c>
      <c r="AK12">
        <v>3.4178237650200263</v>
      </c>
      <c r="AL12">
        <v>3.3007343124165556</v>
      </c>
      <c r="AM12">
        <v>0.21161548731642191</v>
      </c>
      <c r="AN12">
        <v>0</v>
      </c>
      <c r="AO12">
        <v>0</v>
      </c>
      <c r="AP12">
        <v>0</v>
      </c>
      <c r="AQ12">
        <v>6.9301735647530034</v>
      </c>
      <c r="AR12" t="str">
        <f>IF(A12="","",(IF(ISBLANK('Trust - Frontsheet'!$F$9),"",'Trust - Frontsheet'!$F$9)))</f>
        <v/>
      </c>
    </row>
    <row r="13" spans="1:44" x14ac:dyDescent="0.35">
      <c r="A13" t="s">
        <v>996</v>
      </c>
      <c r="B13" t="s">
        <v>997</v>
      </c>
      <c r="C13" t="s">
        <v>8754</v>
      </c>
      <c r="D13" t="s">
        <v>14174</v>
      </c>
      <c r="F13">
        <v>1782.5</v>
      </c>
      <c r="G13">
        <v>1664</v>
      </c>
      <c r="H13">
        <v>1633</v>
      </c>
      <c r="I13">
        <v>1633</v>
      </c>
      <c r="J13">
        <v>194.5</v>
      </c>
      <c r="K13">
        <v>194.5</v>
      </c>
      <c r="L13">
        <v>-99</v>
      </c>
      <c r="M13">
        <v>-99</v>
      </c>
      <c r="N13">
        <v>1426</v>
      </c>
      <c r="O13">
        <v>1357</v>
      </c>
      <c r="P13">
        <v>1184.5</v>
      </c>
      <c r="Q13">
        <v>1184.5</v>
      </c>
      <c r="R13">
        <v>184</v>
      </c>
      <c r="S13">
        <v>184</v>
      </c>
      <c r="T13">
        <v>-99</v>
      </c>
      <c r="U13">
        <v>-99</v>
      </c>
      <c r="V13">
        <v>-99</v>
      </c>
      <c r="W13">
        <v>-99</v>
      </c>
      <c r="X13">
        <v>-99</v>
      </c>
      <c r="Y13">
        <v>-99</v>
      </c>
      <c r="Z13">
        <v>0.93352033660589062</v>
      </c>
      <c r="AA13">
        <v>1</v>
      </c>
      <c r="AB13">
        <v>1</v>
      </c>
      <c r="AC13">
        <v>-99</v>
      </c>
      <c r="AD13">
        <v>0.95161290322580649</v>
      </c>
      <c r="AE13">
        <v>1</v>
      </c>
      <c r="AF13">
        <v>1</v>
      </c>
      <c r="AG13">
        <v>-99</v>
      </c>
      <c r="AH13">
        <v>-99</v>
      </c>
      <c r="AI13">
        <v>-99</v>
      </c>
      <c r="AJ13">
        <v>662</v>
      </c>
      <c r="AK13">
        <v>4.5634441087613293</v>
      </c>
      <c r="AL13">
        <v>4.2560422960725077</v>
      </c>
      <c r="AM13">
        <v>0.57175226586102723</v>
      </c>
      <c r="AN13">
        <v>0</v>
      </c>
      <c r="AO13">
        <v>0</v>
      </c>
      <c r="AP13">
        <v>0</v>
      </c>
      <c r="AQ13">
        <v>9.3912386706948645</v>
      </c>
      <c r="AR13" t="str">
        <f>IF(A13="","",(IF(ISBLANK('Trust - Frontsheet'!$F$9),"",'Trust - Frontsheet'!$F$9)))</f>
        <v/>
      </c>
    </row>
    <row r="14" spans="1:44" x14ac:dyDescent="0.35">
      <c r="A14" t="s">
        <v>996</v>
      </c>
      <c r="B14" t="s">
        <v>997</v>
      </c>
      <c r="C14" t="s">
        <v>8370</v>
      </c>
      <c r="D14" t="s">
        <v>14231</v>
      </c>
      <c r="F14">
        <v>1747</v>
      </c>
      <c r="G14">
        <v>1747</v>
      </c>
      <c r="H14">
        <v>1426</v>
      </c>
      <c r="I14">
        <v>1336.0333333333333</v>
      </c>
      <c r="J14">
        <v>11.5</v>
      </c>
      <c r="K14">
        <v>11.5</v>
      </c>
      <c r="L14">
        <v>-99</v>
      </c>
      <c r="M14">
        <v>-99</v>
      </c>
      <c r="N14">
        <v>1092.5</v>
      </c>
      <c r="O14">
        <v>1092.5</v>
      </c>
      <c r="P14">
        <v>1181.43</v>
      </c>
      <c r="Q14">
        <v>1181.4333333333334</v>
      </c>
      <c r="R14">
        <v>-99</v>
      </c>
      <c r="S14">
        <v>-99</v>
      </c>
      <c r="T14">
        <v>-99</v>
      </c>
      <c r="U14">
        <v>-99</v>
      </c>
      <c r="V14">
        <v>-99</v>
      </c>
      <c r="W14">
        <v>-99</v>
      </c>
      <c r="X14">
        <v>-99</v>
      </c>
      <c r="Y14">
        <v>-99</v>
      </c>
      <c r="Z14">
        <v>1</v>
      </c>
      <c r="AA14">
        <v>0.93690977092099115</v>
      </c>
      <c r="AB14">
        <v>1</v>
      </c>
      <c r="AC14">
        <v>-99</v>
      </c>
      <c r="AD14">
        <v>1</v>
      </c>
      <c r="AE14">
        <v>1.0000028214395549</v>
      </c>
      <c r="AF14">
        <v>-99</v>
      </c>
      <c r="AG14">
        <v>-99</v>
      </c>
      <c r="AH14">
        <v>-99</v>
      </c>
      <c r="AI14">
        <v>-99</v>
      </c>
      <c r="AJ14">
        <v>847</v>
      </c>
      <c r="AK14">
        <v>3.3524203069657617</v>
      </c>
      <c r="AL14">
        <v>2.972215663124754</v>
      </c>
      <c r="AM14">
        <v>1.3577331759149941E-2</v>
      </c>
      <c r="AN14">
        <v>0</v>
      </c>
      <c r="AO14">
        <v>0</v>
      </c>
      <c r="AP14">
        <v>0</v>
      </c>
      <c r="AQ14">
        <v>6.3382133018496649</v>
      </c>
      <c r="AR14" t="str">
        <f>IF(A14="","",(IF(ISBLANK('Trust - Frontsheet'!$F$9),"",'Trust - Frontsheet'!$F$9)))</f>
        <v/>
      </c>
    </row>
    <row r="15" spans="1:44" x14ac:dyDescent="0.35">
      <c r="A15" t="s">
        <v>996</v>
      </c>
      <c r="B15" t="s">
        <v>997</v>
      </c>
      <c r="C15" t="s">
        <v>8371</v>
      </c>
      <c r="D15" t="s">
        <v>14237</v>
      </c>
      <c r="E15" t="s">
        <v>14231</v>
      </c>
      <c r="F15">
        <v>1782.5</v>
      </c>
      <c r="G15">
        <v>1765</v>
      </c>
      <c r="H15">
        <v>1430</v>
      </c>
      <c r="I15">
        <v>1430</v>
      </c>
      <c r="J15">
        <v>6</v>
      </c>
      <c r="K15">
        <v>6</v>
      </c>
      <c r="L15">
        <v>112.25</v>
      </c>
      <c r="M15">
        <v>112.25</v>
      </c>
      <c r="N15">
        <v>1069.5</v>
      </c>
      <c r="O15">
        <v>1058</v>
      </c>
      <c r="P15">
        <v>1104</v>
      </c>
      <c r="Q15">
        <v>1104</v>
      </c>
      <c r="R15">
        <v>34.5</v>
      </c>
      <c r="S15">
        <v>34.5</v>
      </c>
      <c r="T15">
        <v>46</v>
      </c>
      <c r="U15">
        <v>46</v>
      </c>
      <c r="V15">
        <v>-99</v>
      </c>
      <c r="W15">
        <v>-99</v>
      </c>
      <c r="X15">
        <v>-99</v>
      </c>
      <c r="Y15">
        <v>-99</v>
      </c>
      <c r="Z15">
        <v>0.99018232819074337</v>
      </c>
      <c r="AA15">
        <v>1</v>
      </c>
      <c r="AB15">
        <v>1</v>
      </c>
      <c r="AC15">
        <v>1</v>
      </c>
      <c r="AD15">
        <v>0.989247311827957</v>
      </c>
      <c r="AE15">
        <v>1</v>
      </c>
      <c r="AF15">
        <v>1</v>
      </c>
      <c r="AG15">
        <v>1</v>
      </c>
      <c r="AH15">
        <v>-99</v>
      </c>
      <c r="AI15">
        <v>-99</v>
      </c>
      <c r="AJ15">
        <v>847</v>
      </c>
      <c r="AK15">
        <v>3.332939787485242</v>
      </c>
      <c r="AL15">
        <v>2.9917355371900825</v>
      </c>
      <c r="AM15">
        <v>4.7815820543093274E-2</v>
      </c>
      <c r="AN15">
        <v>0.18683589138134593</v>
      </c>
      <c r="AO15">
        <v>0</v>
      </c>
      <c r="AP15">
        <v>0</v>
      </c>
      <c r="AQ15">
        <v>6.5593270365997638</v>
      </c>
      <c r="AR15" t="str">
        <f>IF(A15="","",(IF(ISBLANK('Trust - Frontsheet'!$F$9),"",'Trust - Frontsheet'!$F$9)))</f>
        <v/>
      </c>
    </row>
    <row r="16" spans="1:44" x14ac:dyDescent="0.35">
      <c r="A16" t="s">
        <v>996</v>
      </c>
      <c r="B16" t="s">
        <v>997</v>
      </c>
      <c r="C16" t="s">
        <v>8372</v>
      </c>
      <c r="D16" t="s">
        <v>14234</v>
      </c>
      <c r="E16" t="s">
        <v>14231</v>
      </c>
      <c r="F16">
        <v>1782.5</v>
      </c>
      <c r="G16">
        <v>1656.3333333333333</v>
      </c>
      <c r="H16">
        <v>1069.5</v>
      </c>
      <c r="I16">
        <v>1002.5</v>
      </c>
      <c r="J16">
        <v>86</v>
      </c>
      <c r="K16">
        <v>86</v>
      </c>
      <c r="L16">
        <v>28.5</v>
      </c>
      <c r="M16">
        <v>28.5</v>
      </c>
      <c r="N16">
        <v>1069.5</v>
      </c>
      <c r="O16">
        <v>1057</v>
      </c>
      <c r="P16">
        <v>1092.5</v>
      </c>
      <c r="Q16">
        <v>1092.5</v>
      </c>
      <c r="R16">
        <v>69</v>
      </c>
      <c r="S16">
        <v>-99</v>
      </c>
      <c r="T16">
        <v>-99</v>
      </c>
      <c r="U16">
        <v>-99</v>
      </c>
      <c r="V16">
        <v>-99</v>
      </c>
      <c r="W16">
        <v>-99</v>
      </c>
      <c r="X16">
        <v>-99</v>
      </c>
      <c r="Y16">
        <v>-99</v>
      </c>
      <c r="Z16">
        <v>0.92921926133707333</v>
      </c>
      <c r="AA16">
        <v>0.93735390369331462</v>
      </c>
      <c r="AB16">
        <v>1</v>
      </c>
      <c r="AC16">
        <v>1</v>
      </c>
      <c r="AD16">
        <v>0.98831229546517063</v>
      </c>
      <c r="AE16">
        <v>1</v>
      </c>
      <c r="AF16">
        <v>0</v>
      </c>
      <c r="AG16">
        <v>-99</v>
      </c>
      <c r="AH16">
        <v>-99</v>
      </c>
      <c r="AI16">
        <v>-99</v>
      </c>
      <c r="AJ16">
        <v>748</v>
      </c>
      <c r="AK16">
        <v>3.6274509803921564</v>
      </c>
      <c r="AL16">
        <v>2.8008021390374331</v>
      </c>
      <c r="AM16">
        <v>0.11497326203208556</v>
      </c>
      <c r="AN16">
        <v>3.8101604278074866E-2</v>
      </c>
      <c r="AO16">
        <v>0</v>
      </c>
      <c r="AP16">
        <v>0</v>
      </c>
      <c r="AQ16">
        <v>6.5813279857397502</v>
      </c>
      <c r="AR16" t="str">
        <f>IF(A16="","",(IF(ISBLANK('Trust - Frontsheet'!$F$9),"",'Trust - Frontsheet'!$F$9)))</f>
        <v/>
      </c>
    </row>
    <row r="17" spans="1:44" x14ac:dyDescent="0.35">
      <c r="A17" t="s">
        <v>996</v>
      </c>
      <c r="B17" t="s">
        <v>997</v>
      </c>
      <c r="C17" t="s">
        <v>8373</v>
      </c>
      <c r="D17" t="s">
        <v>14291</v>
      </c>
      <c r="E17" t="s">
        <v>14231</v>
      </c>
      <c r="F17">
        <v>1630.5</v>
      </c>
      <c r="G17">
        <v>1630.5</v>
      </c>
      <c r="H17">
        <v>1079</v>
      </c>
      <c r="I17">
        <v>1079</v>
      </c>
      <c r="J17">
        <v>4</v>
      </c>
      <c r="K17">
        <v>4</v>
      </c>
      <c r="L17">
        <v>-99</v>
      </c>
      <c r="M17">
        <v>-99</v>
      </c>
      <c r="N17">
        <v>1426</v>
      </c>
      <c r="O17">
        <v>1380</v>
      </c>
      <c r="P17">
        <v>947.16700000000003</v>
      </c>
      <c r="Q17">
        <v>947.16666666666674</v>
      </c>
      <c r="R17">
        <v>-99</v>
      </c>
      <c r="S17">
        <v>-99</v>
      </c>
      <c r="T17">
        <v>-99</v>
      </c>
      <c r="U17">
        <v>-99</v>
      </c>
      <c r="V17">
        <v>-99</v>
      </c>
      <c r="W17">
        <v>-99</v>
      </c>
      <c r="X17">
        <v>-99</v>
      </c>
      <c r="Y17">
        <v>-99</v>
      </c>
      <c r="Z17">
        <v>1</v>
      </c>
      <c r="AA17">
        <v>1</v>
      </c>
      <c r="AB17">
        <v>1</v>
      </c>
      <c r="AC17">
        <v>-99</v>
      </c>
      <c r="AD17">
        <v>0.967741935483871</v>
      </c>
      <c r="AE17">
        <v>0.99999964807332464</v>
      </c>
      <c r="AF17">
        <v>-99</v>
      </c>
      <c r="AG17">
        <v>-99</v>
      </c>
      <c r="AH17">
        <v>-99</v>
      </c>
      <c r="AI17">
        <v>-99</v>
      </c>
      <c r="AJ17">
        <v>737</v>
      </c>
      <c r="AK17">
        <v>4.0848032564450474</v>
      </c>
      <c r="AL17">
        <v>2.7492085029398465</v>
      </c>
      <c r="AM17">
        <v>5.4274084124830389E-3</v>
      </c>
      <c r="AN17">
        <v>0</v>
      </c>
      <c r="AO17">
        <v>0</v>
      </c>
      <c r="AP17">
        <v>0</v>
      </c>
      <c r="AQ17">
        <v>6.8394391677973774</v>
      </c>
      <c r="AR17" t="str">
        <f>IF(A17="","",(IF(ISBLANK('Trust - Frontsheet'!$F$9),"",'Trust - Frontsheet'!$F$9)))</f>
        <v/>
      </c>
    </row>
    <row r="18" spans="1:44" x14ac:dyDescent="0.35">
      <c r="A18" t="s">
        <v>996</v>
      </c>
      <c r="B18" t="s">
        <v>997</v>
      </c>
      <c r="C18" t="s">
        <v>8806</v>
      </c>
      <c r="D18" t="s">
        <v>14176</v>
      </c>
      <c r="E18" t="s">
        <v>14230</v>
      </c>
      <c r="F18">
        <v>4079.58</v>
      </c>
      <c r="G18">
        <v>4079.583333333333</v>
      </c>
      <c r="H18">
        <v>678.5</v>
      </c>
      <c r="I18">
        <v>566.5</v>
      </c>
      <c r="J18">
        <v>-99</v>
      </c>
      <c r="K18">
        <v>-99</v>
      </c>
      <c r="L18">
        <v>-99</v>
      </c>
      <c r="M18">
        <v>-99</v>
      </c>
      <c r="N18">
        <v>4042.75</v>
      </c>
      <c r="O18">
        <v>4042.75</v>
      </c>
      <c r="P18">
        <v>356.5</v>
      </c>
      <c r="Q18">
        <v>322.75</v>
      </c>
      <c r="R18">
        <v>-99</v>
      </c>
      <c r="S18">
        <v>-99</v>
      </c>
      <c r="T18">
        <v>-99</v>
      </c>
      <c r="U18">
        <v>-99</v>
      </c>
      <c r="V18">
        <v>-99</v>
      </c>
      <c r="W18">
        <v>-99</v>
      </c>
      <c r="X18">
        <v>-99</v>
      </c>
      <c r="Y18">
        <v>-99</v>
      </c>
      <c r="Z18">
        <v>1.0000008170775749</v>
      </c>
      <c r="AA18">
        <v>0.83492999263080325</v>
      </c>
      <c r="AB18">
        <v>-99</v>
      </c>
      <c r="AC18">
        <v>-99</v>
      </c>
      <c r="AD18">
        <v>1</v>
      </c>
      <c r="AE18">
        <v>0.9053295932678822</v>
      </c>
      <c r="AF18">
        <v>-99</v>
      </c>
      <c r="AG18">
        <v>-99</v>
      </c>
      <c r="AH18">
        <v>-99</v>
      </c>
      <c r="AI18">
        <v>-99</v>
      </c>
      <c r="AJ18">
        <v>258</v>
      </c>
      <c r="AK18">
        <v>31.481912144702843</v>
      </c>
      <c r="AL18">
        <v>3.4467054263565893</v>
      </c>
      <c r="AM18">
        <v>0</v>
      </c>
      <c r="AN18">
        <v>0</v>
      </c>
      <c r="AO18">
        <v>0</v>
      </c>
      <c r="AP18">
        <v>0</v>
      </c>
      <c r="AQ18">
        <v>34.928617571059426</v>
      </c>
      <c r="AR18" t="str">
        <f>IF(A18="","",(IF(ISBLANK('Trust - Frontsheet'!$F$9),"",'Trust - Frontsheet'!$F$9)))</f>
        <v/>
      </c>
    </row>
    <row r="19" spans="1:44" x14ac:dyDescent="0.35">
      <c r="A19" t="s">
        <v>996</v>
      </c>
      <c r="B19" t="s">
        <v>997</v>
      </c>
      <c r="C19" t="s">
        <v>13738</v>
      </c>
      <c r="D19" t="s">
        <v>14187</v>
      </c>
      <c r="F19">
        <v>1255.25</v>
      </c>
      <c r="G19">
        <v>1255.25</v>
      </c>
      <c r="H19">
        <v>763</v>
      </c>
      <c r="I19">
        <v>763</v>
      </c>
      <c r="J19">
        <v>-99</v>
      </c>
      <c r="K19">
        <v>-99</v>
      </c>
      <c r="L19">
        <v>-99</v>
      </c>
      <c r="M19">
        <v>-99</v>
      </c>
      <c r="N19">
        <v>1265.5</v>
      </c>
      <c r="O19">
        <v>1265.5</v>
      </c>
      <c r="P19">
        <v>713</v>
      </c>
      <c r="Q19">
        <v>654.5</v>
      </c>
      <c r="R19">
        <v>-99</v>
      </c>
      <c r="S19">
        <v>-99</v>
      </c>
      <c r="T19">
        <v>-99</v>
      </c>
      <c r="U19">
        <v>-99</v>
      </c>
      <c r="V19">
        <v>-99</v>
      </c>
      <c r="W19">
        <v>-99</v>
      </c>
      <c r="X19">
        <v>-99</v>
      </c>
      <c r="Y19">
        <v>-99</v>
      </c>
      <c r="Z19">
        <v>1</v>
      </c>
      <c r="AA19">
        <v>1</v>
      </c>
      <c r="AB19">
        <v>-99</v>
      </c>
      <c r="AC19">
        <v>-99</v>
      </c>
      <c r="AD19">
        <v>1</v>
      </c>
      <c r="AE19">
        <v>0.91795231416549794</v>
      </c>
      <c r="AF19">
        <v>-99</v>
      </c>
      <c r="AG19">
        <v>-99</v>
      </c>
      <c r="AH19">
        <v>-99</v>
      </c>
      <c r="AI19">
        <v>-99</v>
      </c>
      <c r="AJ19">
        <v>340</v>
      </c>
      <c r="AK19">
        <v>7.4139705882352942</v>
      </c>
      <c r="AL19">
        <v>4.1691176470588234</v>
      </c>
      <c r="AM19">
        <v>0</v>
      </c>
      <c r="AN19">
        <v>0</v>
      </c>
      <c r="AO19">
        <v>0</v>
      </c>
      <c r="AP19">
        <v>0</v>
      </c>
      <c r="AQ19">
        <v>11.583088235294118</v>
      </c>
      <c r="AR19" t="str">
        <f>IF(A19="","",(IF(ISBLANK('Trust - Frontsheet'!$F$9),"",'Trust - Frontsheet'!$F$9)))</f>
        <v/>
      </c>
    </row>
    <row r="20" spans="1:44" x14ac:dyDescent="0.35">
      <c r="A20" t="s">
        <v>996</v>
      </c>
      <c r="B20" t="s">
        <v>997</v>
      </c>
      <c r="C20" t="s">
        <v>8376</v>
      </c>
      <c r="D20" t="s">
        <v>14321</v>
      </c>
      <c r="E20" t="s">
        <v>14219</v>
      </c>
      <c r="F20">
        <v>1796</v>
      </c>
      <c r="G20">
        <v>1796</v>
      </c>
      <c r="H20">
        <v>734.5</v>
      </c>
      <c r="I20">
        <v>734.5</v>
      </c>
      <c r="J20">
        <v>11.5</v>
      </c>
      <c r="K20">
        <v>11.5</v>
      </c>
      <c r="L20">
        <v>-99</v>
      </c>
      <c r="M20">
        <v>-99</v>
      </c>
      <c r="N20">
        <v>1641.5</v>
      </c>
      <c r="O20">
        <v>1641.5</v>
      </c>
      <c r="P20">
        <v>745.5</v>
      </c>
      <c r="Q20">
        <v>745.5</v>
      </c>
      <c r="R20">
        <v>80.5</v>
      </c>
      <c r="S20">
        <v>80.5</v>
      </c>
      <c r="T20">
        <v>-99</v>
      </c>
      <c r="U20">
        <v>-99</v>
      </c>
      <c r="V20">
        <v>-99</v>
      </c>
      <c r="W20">
        <v>-99</v>
      </c>
      <c r="X20">
        <v>-99</v>
      </c>
      <c r="Y20">
        <v>-99</v>
      </c>
      <c r="Z20">
        <v>1</v>
      </c>
      <c r="AA20">
        <v>1</v>
      </c>
      <c r="AB20">
        <v>1</v>
      </c>
      <c r="AC20">
        <v>-99</v>
      </c>
      <c r="AD20">
        <v>1</v>
      </c>
      <c r="AE20">
        <v>1</v>
      </c>
      <c r="AF20">
        <v>1</v>
      </c>
      <c r="AG20">
        <v>-99</v>
      </c>
      <c r="AH20">
        <v>-99</v>
      </c>
      <c r="AI20">
        <v>-99</v>
      </c>
      <c r="AJ20">
        <v>845</v>
      </c>
      <c r="AK20">
        <v>4.0680473372781067</v>
      </c>
      <c r="AL20">
        <v>1.7514792899408285</v>
      </c>
      <c r="AM20">
        <v>0.10887573964497041</v>
      </c>
      <c r="AN20">
        <v>0</v>
      </c>
      <c r="AO20">
        <v>0</v>
      </c>
      <c r="AP20">
        <v>0</v>
      </c>
      <c r="AQ20">
        <v>5.9284023668639056</v>
      </c>
      <c r="AR20" t="str">
        <f>IF(A20="","",(IF(ISBLANK('Trust - Frontsheet'!$F$9),"",'Trust - Frontsheet'!$F$9)))</f>
        <v/>
      </c>
    </row>
    <row r="21" spans="1:44" x14ac:dyDescent="0.35">
      <c r="A21" t="s">
        <v>996</v>
      </c>
      <c r="B21" t="s">
        <v>997</v>
      </c>
      <c r="C21" t="s">
        <v>8787</v>
      </c>
      <c r="D21" t="s">
        <v>14344</v>
      </c>
      <c r="E21" t="s">
        <v>14176</v>
      </c>
      <c r="F21">
        <v>713</v>
      </c>
      <c r="G21">
        <v>700</v>
      </c>
      <c r="H21">
        <v>499.5</v>
      </c>
      <c r="I21">
        <v>499.5</v>
      </c>
      <c r="J21">
        <v>-99</v>
      </c>
      <c r="K21">
        <v>-99</v>
      </c>
      <c r="L21">
        <v>-99</v>
      </c>
      <c r="M21">
        <v>-99</v>
      </c>
      <c r="N21">
        <v>713</v>
      </c>
      <c r="O21">
        <v>713</v>
      </c>
      <c r="P21">
        <v>356.5</v>
      </c>
      <c r="Q21">
        <v>353</v>
      </c>
      <c r="R21">
        <v>-99</v>
      </c>
      <c r="S21">
        <v>-99</v>
      </c>
      <c r="T21">
        <v>-99</v>
      </c>
      <c r="U21">
        <v>-99</v>
      </c>
      <c r="V21">
        <v>-99</v>
      </c>
      <c r="W21">
        <v>-99</v>
      </c>
      <c r="X21">
        <v>-99</v>
      </c>
      <c r="Y21">
        <v>-99</v>
      </c>
      <c r="Z21">
        <v>0.98176718092566617</v>
      </c>
      <c r="AA21">
        <v>1</v>
      </c>
      <c r="AB21">
        <v>-99</v>
      </c>
      <c r="AC21">
        <v>-99</v>
      </c>
      <c r="AD21">
        <v>1</v>
      </c>
      <c r="AE21">
        <v>0.99018232819074337</v>
      </c>
      <c r="AF21">
        <v>-99</v>
      </c>
      <c r="AG21">
        <v>-99</v>
      </c>
      <c r="AH21">
        <v>-99</v>
      </c>
      <c r="AI21">
        <v>-99</v>
      </c>
      <c r="AJ21">
        <v>168</v>
      </c>
      <c r="AK21">
        <v>8.4107142857142865</v>
      </c>
      <c r="AL21">
        <v>5.0744047619047619</v>
      </c>
      <c r="AM21">
        <v>0</v>
      </c>
      <c r="AN21">
        <v>0</v>
      </c>
      <c r="AO21">
        <v>0</v>
      </c>
      <c r="AP21">
        <v>0</v>
      </c>
      <c r="AQ21">
        <v>13.485119047619047</v>
      </c>
      <c r="AR21" t="str">
        <f>IF(A21="","",(IF(ISBLANK('Trust - Frontsheet'!$F$9),"",'Trust - Frontsheet'!$F$9)))</f>
        <v/>
      </c>
    </row>
    <row r="22" spans="1:44" x14ac:dyDescent="0.35">
      <c r="A22" t="s">
        <v>996</v>
      </c>
      <c r="B22" t="s">
        <v>997</v>
      </c>
      <c r="C22" t="s">
        <v>13740</v>
      </c>
      <c r="D22" t="s">
        <v>14344</v>
      </c>
      <c r="F22">
        <v>1688.5</v>
      </c>
      <c r="G22">
        <v>1688.5</v>
      </c>
      <c r="H22">
        <v>1023.5</v>
      </c>
      <c r="I22">
        <v>609.5</v>
      </c>
      <c r="J22">
        <v>18.833333333333332</v>
      </c>
      <c r="K22">
        <v>-99</v>
      </c>
      <c r="L22">
        <v>-99</v>
      </c>
      <c r="M22">
        <v>-99</v>
      </c>
      <c r="N22">
        <v>1518</v>
      </c>
      <c r="O22">
        <v>1414.6666666666667</v>
      </c>
      <c r="P22">
        <v>1058</v>
      </c>
      <c r="Q22">
        <v>561</v>
      </c>
      <c r="R22">
        <v>-99</v>
      </c>
      <c r="S22">
        <v>-99</v>
      </c>
      <c r="T22">
        <v>-99</v>
      </c>
      <c r="U22">
        <v>-99</v>
      </c>
      <c r="V22">
        <v>-99</v>
      </c>
      <c r="W22">
        <v>-99</v>
      </c>
      <c r="X22">
        <v>-99</v>
      </c>
      <c r="Y22">
        <v>-99</v>
      </c>
      <c r="Z22">
        <v>1</v>
      </c>
      <c r="AA22">
        <v>0.5955056179775281</v>
      </c>
      <c r="AB22">
        <v>0</v>
      </c>
      <c r="AC22">
        <v>-99</v>
      </c>
      <c r="AD22">
        <v>0.93192797540623629</v>
      </c>
      <c r="AE22">
        <v>0.53024574669187141</v>
      </c>
      <c r="AF22">
        <v>-99</v>
      </c>
      <c r="AG22">
        <v>-99</v>
      </c>
      <c r="AH22">
        <v>-99</v>
      </c>
      <c r="AI22">
        <v>-99</v>
      </c>
      <c r="AJ22">
        <v>768</v>
      </c>
      <c r="AK22">
        <v>4.0405815972222223</v>
      </c>
      <c r="AL22">
        <v>1.5240885416666667</v>
      </c>
      <c r="AM22">
        <v>0</v>
      </c>
      <c r="AN22">
        <v>0</v>
      </c>
      <c r="AO22">
        <v>0</v>
      </c>
      <c r="AP22">
        <v>0</v>
      </c>
      <c r="AQ22">
        <v>5.5646701388888893</v>
      </c>
      <c r="AR22" t="str">
        <f>IF(A22="","",(IF(ISBLANK('Trust - Frontsheet'!$F$9),"",'Trust - Frontsheet'!$F$9)))</f>
        <v/>
      </c>
    </row>
    <row r="23" spans="1:44" x14ac:dyDescent="0.35">
      <c r="A23" t="s">
        <v>996</v>
      </c>
      <c r="B23" t="s">
        <v>997</v>
      </c>
      <c r="C23" t="s">
        <v>8850</v>
      </c>
      <c r="D23" t="s">
        <v>14344</v>
      </c>
      <c r="F23">
        <v>2139</v>
      </c>
      <c r="G23">
        <v>1941.1666666666665</v>
      </c>
      <c r="H23">
        <v>46</v>
      </c>
      <c r="I23">
        <v>46</v>
      </c>
      <c r="J23">
        <v>185.41666666666666</v>
      </c>
      <c r="K23">
        <v>185.41666666666666</v>
      </c>
      <c r="L23">
        <v>-99</v>
      </c>
      <c r="M23">
        <v>-99</v>
      </c>
      <c r="N23">
        <v>1897.5</v>
      </c>
      <c r="O23">
        <v>1853.9999999999998</v>
      </c>
      <c r="P23">
        <v>230</v>
      </c>
      <c r="Q23">
        <v>230</v>
      </c>
      <c r="R23">
        <v>34.5</v>
      </c>
      <c r="S23">
        <v>34.5</v>
      </c>
      <c r="T23">
        <v>-99</v>
      </c>
      <c r="U23">
        <v>-99</v>
      </c>
      <c r="V23">
        <v>-99</v>
      </c>
      <c r="W23">
        <v>-99</v>
      </c>
      <c r="X23">
        <v>-99</v>
      </c>
      <c r="Y23">
        <v>-99</v>
      </c>
      <c r="Z23">
        <v>0.90751129811438358</v>
      </c>
      <c r="AA23">
        <v>1</v>
      </c>
      <c r="AB23">
        <v>1</v>
      </c>
      <c r="AC23">
        <v>-99</v>
      </c>
      <c r="AD23">
        <v>0.97707509881422916</v>
      </c>
      <c r="AE23">
        <v>1</v>
      </c>
      <c r="AF23">
        <v>1</v>
      </c>
      <c r="AG23">
        <v>-99</v>
      </c>
      <c r="AH23">
        <v>-99</v>
      </c>
      <c r="AI23">
        <v>-99</v>
      </c>
      <c r="AJ23">
        <v>276</v>
      </c>
      <c r="AK23">
        <v>13.750603864734297</v>
      </c>
      <c r="AL23">
        <v>1</v>
      </c>
      <c r="AM23">
        <v>0.79679951690821249</v>
      </c>
      <c r="AN23">
        <v>0</v>
      </c>
      <c r="AO23">
        <v>0</v>
      </c>
      <c r="AP23">
        <v>0</v>
      </c>
      <c r="AQ23">
        <v>15.547403381642511</v>
      </c>
      <c r="AR23" t="str">
        <f>IF(A23="","",(IF(ISBLANK('Trust - Frontsheet'!$F$9),"",'Trust - Frontsheet'!$F$9)))</f>
        <v/>
      </c>
    </row>
    <row r="24" spans="1:44" x14ac:dyDescent="0.35">
      <c r="A24" t="s">
        <v>996</v>
      </c>
      <c r="B24" t="s">
        <v>997</v>
      </c>
      <c r="C24" t="s">
        <v>8851</v>
      </c>
      <c r="D24" t="s">
        <v>14231</v>
      </c>
      <c r="F24">
        <v>2139</v>
      </c>
      <c r="G24">
        <v>2069</v>
      </c>
      <c r="H24">
        <v>1465.5</v>
      </c>
      <c r="I24">
        <v>1465.5</v>
      </c>
      <c r="J24">
        <v>318</v>
      </c>
      <c r="K24">
        <v>318</v>
      </c>
      <c r="L24">
        <v>-99</v>
      </c>
      <c r="M24">
        <v>-99</v>
      </c>
      <c r="N24">
        <v>1782.5</v>
      </c>
      <c r="O24">
        <v>1746.25</v>
      </c>
      <c r="P24">
        <v>1691.5</v>
      </c>
      <c r="Q24">
        <v>1691.5</v>
      </c>
      <c r="R24">
        <v>46</v>
      </c>
      <c r="S24">
        <v>46</v>
      </c>
      <c r="T24">
        <v>-99</v>
      </c>
      <c r="U24">
        <v>-99</v>
      </c>
      <c r="V24">
        <v>-99</v>
      </c>
      <c r="W24">
        <v>-99</v>
      </c>
      <c r="X24">
        <v>-99</v>
      </c>
      <c r="Y24">
        <v>-99</v>
      </c>
      <c r="Z24">
        <v>0.96727442730247781</v>
      </c>
      <c r="AA24">
        <v>1</v>
      </c>
      <c r="AB24">
        <v>1</v>
      </c>
      <c r="AC24">
        <v>-99</v>
      </c>
      <c r="AD24">
        <v>0.97966339410939696</v>
      </c>
      <c r="AE24">
        <v>1</v>
      </c>
      <c r="AF24">
        <v>1</v>
      </c>
      <c r="AG24">
        <v>-99</v>
      </c>
      <c r="AH24">
        <v>-99</v>
      </c>
      <c r="AI24">
        <v>-99</v>
      </c>
      <c r="AJ24">
        <v>1063</v>
      </c>
      <c r="AK24">
        <v>3.5891345249294448</v>
      </c>
      <c r="AL24">
        <v>2.9698965192850424</v>
      </c>
      <c r="AM24">
        <v>0.34242709313264347</v>
      </c>
      <c r="AN24">
        <v>0</v>
      </c>
      <c r="AO24">
        <v>0</v>
      </c>
      <c r="AP24">
        <v>0</v>
      </c>
      <c r="AQ24">
        <v>6.9014581373471309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