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85" yWindow="375" windowWidth="194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4525"/>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L231" i="79" s="1"/>
  <c r="D209" i="79"/>
  <c r="D193" i="79"/>
  <c r="D177" i="79"/>
  <c r="A378" i="79" s="1"/>
  <c r="D161" i="79"/>
  <c r="A362" i="79" s="1"/>
  <c r="D145" i="79"/>
  <c r="D129" i="79"/>
  <c r="D113" i="79"/>
  <c r="D97" i="79"/>
  <c r="D81" i="79"/>
  <c r="D65" i="79"/>
  <c r="D49" i="79"/>
  <c r="D33" i="79"/>
  <c r="L234" i="79" s="1"/>
  <c r="D212" i="79"/>
  <c r="D196" i="79"/>
  <c r="D180" i="79"/>
  <c r="D164" i="79"/>
  <c r="D148" i="79"/>
  <c r="D132" i="79"/>
  <c r="D116" i="79"/>
  <c r="D100" i="79"/>
  <c r="D84" i="79"/>
  <c r="D68" i="79"/>
  <c r="D52" i="79"/>
  <c r="D36" i="79"/>
  <c r="L237" i="79" s="1"/>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B100" i="79" s="1"/>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B189" i="79" s="1"/>
  <c r="AG342" i="79"/>
  <c r="B141" i="79" s="1"/>
  <c r="AG374" i="79"/>
  <c r="B173" i="79" s="1"/>
  <c r="AG328" i="79"/>
  <c r="AG414" i="79"/>
  <c r="B213" i="79" s="1"/>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B85" i="79" s="1"/>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B153" i="79" s="1"/>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95" i="79"/>
  <c r="B32" i="79"/>
  <c r="B18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57" i="79"/>
  <c r="B59" i="79"/>
  <c r="B125" i="79"/>
  <c r="B149" i="79"/>
  <c r="B77" i="79"/>
  <c r="B140" i="79"/>
  <c r="AO417" i="79"/>
  <c r="B191"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<sst xmlns="http://schemas.openxmlformats.org/spreadsheetml/2006/main" count="21724" uniqueCount="10420">
  <si>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</si>
  <si>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</si>
  <si>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</si>
  <si>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</si>
  <si>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</si>
  <si>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</si>
  <si>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</si>
  <si>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</si>
  <si>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</si>
  <si>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</si>
  <si>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</si>
  <si>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</si>
  <si>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</si>
  <si>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</si>
  <si>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</si>
  <si>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</si>
  <si>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</si>
  <si>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</si>
  <si>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</si>
  <si>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</si>
  <si>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</si>
  <si>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</si>
  <si>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</si>
  <si>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</si>
  <si>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</si>
  <si>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</si>
  <si>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</si>
  <si>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</si>
  <si>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</si>
  <si>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</si>
  <si>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</si>
  <si>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</si>
  <si>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</si>
  <si>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</si>
  <si>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</si>
  <si>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</si>
  <si>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</si>
  <si>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</si>
  <si>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</si>
  <si>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</si>
  <si>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</si>
  <si>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</si>
  <si>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</si>
  <si>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</si>
  <si>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</si>
  <si>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</si>
  <si>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</si>
  <si>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</si>
  <si>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</si>
  <si>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</si>
  <si>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</si>
  <si>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</si>
  <si>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</si>
  <si>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</si>
  <si>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</si>
  <si>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</si>
  <si>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</si>
  <si>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</si>
  <si>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</si>
  <si>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</si>
  <si>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</si>
  <si>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</si>
  <si>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</si>
  <si>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</si>
  <si>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</si>
  <si>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</si>
  <si>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</si>
  <si>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</si>
  <si>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</si>
  <si>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</si>
  <si>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</si>
  <si>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</si>
  <si>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</si>
  <si>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</si>
  <si>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</si>
  <si>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</si>
  <si>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</si>
  <si>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</si>
  <si>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</si>
  <si>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</si>
  <si>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</si>
  <si>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</si>
  <si>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</si>
  <si>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</si>
  <si>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</si>
  <si>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</si>
  <si>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</si>
  <si>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</si>
  <si>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</si>
  <si>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</si>
  <si>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</si>
  <si>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</si>
  <si>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</si>
  <si>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</si>
  <si>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</si>
  <si>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</si>
  <si>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</si>
  <si>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</si>
  <si>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</si>
  <si>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</si>
  <si>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</si>
  <si>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</si>
  <si>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</si>
  <si>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</si>
  <si>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</si>
  <si>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</si>
  <si>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</si>
  <si>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</si>
  <si>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</si>
  <si>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</si>
  <si>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</si>
  <si>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</si>
  <si>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</si>
  <si>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</si>
  <si>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</si>
  <si>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</si>
  <si>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</si>
  <si>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</si>
  <si>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</si>
  <si>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</si>
  <si>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</si>
  <si>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</si>
  <si>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</si>
  <si>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</si>
  <si>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</si>
  <si>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</si>
  <si>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</si>
  <si>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</si>
  <si>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</si>
  <si>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</si>
  <si>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</si>
  <si>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</si>
  <si>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</si>
  <si>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</si>
  <si>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</si>
  <si>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</si>
  <si>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</si>
  <si>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</si>
  <si>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</si>
  <si>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</si>
  <si>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</si>
  <si>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</si>
  <si>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</si>
  <si>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</si>
  <si>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</si>
  <si>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</si>
  <si>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</si>
  <si>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</si>
  <si>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</si>
  <si>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</si>
  <si>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</si>
  <si>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</si>
  <si>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</si>
  <si>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</si>
  <si>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</si>
  <si>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</si>
  <si>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</si>
  <si>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</si>
  <si>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</si>
  <si>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</si>
  <si>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</si>
  <si>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</si>
  <si>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</si>
  <si>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</si>
  <si>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</si>
  <si>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</si>
  <si>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</si>
  <si>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</si>
  <si>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</si>
  <si>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</si>
  <si>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</si>
  <si>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</si>
  <si>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</si>
  <si>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</si>
  <si>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</si>
  <si>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</si>
  <si>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</si>
  <si>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</si>
  <si>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</si>
  <si>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</si>
  <si>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</si>
  <si>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</si>
  <si>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</si>
  <si>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</si>
  <si>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</si>
  <si>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</si>
  <si>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</si>
  <si>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</si>
  <si>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</si>
  <si>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</si>
  <si>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</si>
  <si>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</si>
  <si>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</si>
  <si>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</si>
  <si>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</si>
  <si>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</si>
  <si>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</si>
  <si>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</si>
  <si>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</si>
  <si>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</si>
  <si>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</si>
  <si>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</si>
  <si>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</si>
  <si>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</si>
  <si>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</si>
  <si>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</si>
  <si>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</si>
  <si>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</si>
  <si>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</si>
  <si>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</si>
  <si>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</si>
  <si>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</si>
  <si>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</si>
  <si>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</si>
  <si>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</si>
  <si>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</si>
  <si>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</si>
  <si>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</si>
  <si>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</si>
  <si>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</si>
  <si>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</si>
  <si>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</si>
  <si>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</si>
  <si>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</si>
  <si>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</si>
  <si>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</si>
  <si>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</si>
  <si>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</si>
  <si>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</si>
  <si>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</si>
  <si>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</si>
  <si>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</si>
  <si>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</si>
  <si>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</si>
  <si>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</si>
  <si>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</si>
  <si>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</si>
  <si>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</si>
  <si>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</si>
  <si>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</si>
  <si>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</si>
  <si>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</si>
  <si>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</si>
  <si>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</si>
  <si>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</si>
  <si>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</si>
  <si>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</si>
  <si>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</si>
  <si>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</si>
  <si>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</si>
  <si>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</si>
  <si>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</si>
  <si>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</si>
  <si>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</si>
  <si>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</si>
  <si>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</si>
  <si>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</si>
  <si>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</si>
  <si>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</si>
  <si>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</si>
  <si>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</si>
  <si>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</si>
  <si>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</si>
  <si>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</si>
  <si>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</si>
  <si>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</si>
  <si>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</si>
  <si>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</si>
  <si>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</si>
  <si>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</si>
  <si>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</si>
  <si>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</si>
  <si>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</si>
  <si>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</si>
  <si>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</si>
  <si>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</si>
  <si>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</si>
  <si>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</si>
  <si>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</si>
  <si>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</si>
  <si>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</si>
  <si>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</si>
  <si>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</si>
  <si>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</si>
  <si>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</si>
  <si>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</si>
  <si>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</si>
  <si>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</si>
  <si>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</si>
  <si>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</si>
  <si>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</si>
  <si>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</si>
  <si>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</si>
  <si>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</si>
  <si>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</si>
  <si>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</si>
  <si>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</si>
  <si>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</si>
  <si>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</si>
  <si>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</si>
  <si>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</si>
  <si>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</si>
  <si>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</si>
  <si>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</si>
  <si>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</si>
  <si>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</si>
  <si>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</si>
  <si>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</si>
  <si>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</si>
  <si>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</si>
  <si>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</si>
  <si>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</si>
  <si>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</si>
  <si>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</si>
  <si>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</si>
  <si>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</si>
  <si>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</si>
  <si>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</si>
  <si>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</si>
  <si>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</si>
  <si>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</si>
  <si>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</si>
  <si>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</si>
  <si>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</si>
  <si>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</si>
  <si>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</si>
  <si>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</si>
  <si>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</si>
  <si>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</si>
  <si>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</si>
  <si>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</si>
  <si>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</si>
  <si>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</si>
  <si>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</si>
  <si>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</si>
  <si>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</si>
  <si>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</si>
  <si>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</si>
  <si>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</si>
  <si>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</si>
  <si>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</si>
  <si>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</si>
  <si>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</si>
  <si>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</si>
  <si>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</si>
  <si>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</si>
  <si>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</si>
  <si>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</si>
  <si>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</si>
  <si>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</si>
  <si>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</si>
  <si>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</si>
  <si>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</si>
  <si>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</si>
  <si>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</si>
  <si>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</si>
  <si>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</si>
  <si>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</si>
  <si>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</si>
  <si>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</si>
  <si>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</si>
  <si>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</si>
  <si>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</si>
  <si>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</si>
  <si>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</si>
  <si>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</si>
  <si>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</si>
  <si>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</si>
  <si>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</si>
  <si>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</si>
  <si>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</si>
  <si>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</si>
  <si>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</si>
  <si>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</si>
  <si>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</si>
  <si>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</si>
  <si>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</si>
  <si>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</si>
  <si>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</si>
  <si>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</si>
  <si>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</si>
  <si>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</si>
  <si>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</si>
  <si>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</si>
  <si>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</si>
  <si>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</si>
  <si>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</si>
  <si>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</si>
  <si>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</si>
  <si>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</si>
  <si>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</si>
  <si>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</si>
  <si>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</si>
  <si>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</si>
  <si>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</si>
  <si>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</si>
  <si>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</si>
  <si>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</si>
  <si>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</si>
  <si>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</si>
  <si>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</si>
  <si>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</si>
  <si>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</si>
  <si>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</si>
  <si>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</si>
  <si>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</si>
  <si>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</si>
  <si>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</si>
  <si>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</si>
  <si>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</si>
  <si>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</si>
  <si>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</si>
  <si>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</si>
  <si>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</si>
  <si>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</si>
  <si>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</si>
  <si>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</si>
  <si>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</si>
  <si>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</si>
  <si>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</si>
  <si>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</si>
  <si>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</si>
  <si>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</si>
  <si>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</si>
  <si>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</si>
  <si>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</si>
  <si>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</si>
  <si>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</si>
  <si>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</si>
  <si>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</si>
  <si>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</si>
  <si>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</si>
  <si>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</si>
  <si>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</si>
  <si>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</si>
  <si>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</si>
  <si>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</si>
  <si>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</si>
  <si>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</si>
  <si>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</si>
  <si>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</si>
  <si>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</si>
  <si>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</si>
  <si>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</si>
  <si>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</si>
  <si>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</si>
  <si>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</si>
  <si>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</si>
  <si>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</si>
  <si>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</si>
  <si>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</si>
  <si>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</si>
  <si>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</si>
  <si>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</si>
  <si>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</si>
  <si>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</si>
  <si>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</si>
  <si>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</si>
  <si>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</si>
  <si>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</si>
  <si>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</si>
  <si>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</si>
  <si>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</si>
  <si>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</si>
  <si>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</si>
  <si>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</si>
  <si>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</si>
  <si>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</si>
  <si>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</si>
  <si>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</si>
  <si>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</si>
  <si>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</si>
  <si>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</si>
  <si>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</si>
  <si>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</si>
  <si>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</si>
  <si>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</si>
  <si>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</si>
  <si>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</si>
  <si>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</si>
  <si>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</si>
  <si>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</si>
  <si>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</si>
  <si>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</si>
  <si>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</si>
  <si>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</si>
  <si>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</si>
  <si>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</si>
  <si>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</si>
  <si>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</si>
  <si>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</si>
  <si>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</si>
  <si>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</si>
  <si>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</si>
  <si>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</si>
  <si>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</si>
  <si>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</si>
  <si>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</si>
  <si>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</si>
  <si>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</si>
  <si>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</si>
  <si>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</si>
  <si>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</si>
  <si>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</si>
  <si>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</si>
  <si>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</si>
  <si>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</si>
  <si>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</si>
  <si>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</si>
  <si>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</si>
  <si>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</si>
  <si>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</si>
  <si>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</si>
  <si>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</si>
  <si>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</si>
  <si>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</si>
  <si>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</si>
  <si>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</si>
  <si>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</si>
  <si>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</si>
  <si>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</si>
  <si>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</si>
  <si>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</si>
  <si>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</si>
  <si>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</si>
  <si>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</si>
  <si>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</si>
  <si>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</si>
  <si>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</si>
  <si>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</si>
  <si>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</si>
  <si>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</si>
  <si>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</si>
  <si>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</si>
  <si>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</si>
  <si>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</si>
  <si>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</si>
  <si>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</si>
  <si>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</si>
  <si>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</si>
  <si>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</si>
  <si>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</si>
  <si>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</si>
  <si>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</si>
  <si>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</si>
  <si>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</si>
  <si>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</si>
  <si>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</si>
  <si>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</si>
  <si>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</si>
  <si>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</si>
  <si>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</si>
  <si>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</si>
  <si>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</si>
  <si>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</si>
  <si>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</si>
  <si>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</si>
  <si>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</si>
  <si>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</si>
  <si>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</si>
  <si>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</si>
  <si>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</si>
  <si>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</si>
  <si>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</si>
  <si>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</si>
  <si>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</si>
  <si>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</si>
  <si>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</si>
  <si>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</si>
  <si>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</si>
  <si>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</si>
  <si>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</si>
  <si>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</si>
  <si>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</si>
  <si>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</si>
  <si>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</si>
  <si>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</si>
  <si>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</si>
  <si>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</si>
  <si>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</si>
  <si>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</si>
  <si>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</si>
  <si>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</si>
  <si>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</si>
  <si>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</si>
  <si>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</si>
  <si>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</si>
  <si>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</si>
  <si>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</si>
  <si>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</si>
  <si>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</si>
  <si>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</si>
  <si>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</si>
  <si>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</si>
  <si>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</si>
  <si>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</si>
  <si>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</si>
  <si>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</si>
  <si>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</si>
  <si>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</si>
  <si>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</si>
  <si>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</si>
  <si>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</si>
  <si>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</si>
  <si>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</si>
  <si>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</si>
  <si>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</si>
  <si>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</si>
  <si>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</si>
  <si>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</si>
  <si>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</si>
  <si>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</si>
  <si>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</si>
  <si>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</si>
  <si>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</si>
  <si>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</si>
  <si>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</si>
  <si>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</si>
  <si>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</si>
  <si>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</si>
  <si>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</si>
  <si>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</si>
  <si>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</si>
  <si>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</si>
  <si>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</si>
  <si>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</si>
  <si>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</si>
  <si>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</si>
  <si>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</si>
  <si>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</si>
  <si>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</si>
  <si>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</si>
  <si>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</si>
  <si>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</si>
  <si>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</si>
  <si>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</si>
  <si>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</si>
  <si>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</si>
  <si>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</si>
  <si>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</si>
  <si>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</si>
  <si>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</si>
  <si>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</si>
  <si>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</si>
  <si>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</si>
  <si>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</si>
  <si>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</si>
  <si>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</si>
  <si>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</si>
  <si>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</si>
  <si>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</si>
  <si>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</si>
  <si>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</si>
  <si>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</si>
  <si>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</si>
  <si>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</si>
  <si>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</si>
  <si>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</si>
  <si>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</si>
  <si>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</si>
  <si>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</si>
  <si>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</si>
  <si>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</si>
  <si>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</si>
  <si>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</si>
  <si>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</si>
  <si>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</si>
  <si>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</si>
  <si>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</si>
  <si>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</si>
  <si>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</si>
  <si>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</si>
  <si>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</si>
  <si>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</si>
  <si>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</si>
  <si>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</si>
  <si>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</si>
  <si>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</si>
  <si>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</si>
  <si>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</si>
  <si>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</si>
  <si>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</si>
  <si>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</si>
  <si>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</si>
  <si>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</si>
  <si>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</si>
  <si>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</si>
  <si>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</si>
  <si>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</si>
  <si>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</si>
  <si>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</si>
  <si>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</si>
  <si>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</si>
  <si>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</si>
  <si>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</si>
  <si>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</si>
  <si>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</si>
  <si>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</si>
  <si>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</si>
  <si>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</si>
  <si>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</si>
  <si>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</si>
  <si>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</si>
  <si>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</si>
  <si>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</si>
  <si>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</si>
  <si>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</si>
  <si>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</si>
  <si>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</si>
  <si>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</si>
  <si>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</si>
  <si>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</si>
  <si>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</si>
  <si>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</si>
  <si>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</si>
  <si>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</si>
  <si>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</si>
  <si>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</si>
  <si>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</si>
  <si>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</si>
  <si>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</si>
  <si>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</si>
  <si>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</si>
  <si>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</si>
  <si>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</si>
  <si>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</si>
  <si>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</si>
  <si>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</si>
  <si>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</si>
  <si>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</si>
  <si>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</si>
  <si>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</si>
  <si>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</si>
  <si>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</si>
  <si>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</si>
  <si>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</si>
  <si>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</si>
  <si>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</si>
  <si>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</si>
  <si>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</si>
  <si>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</si>
  <si>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</si>
  <si>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</si>
  <si>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</si>
  <si>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</si>
  <si>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</si>
  <si>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</si>
  <si>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</si>
  <si>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</si>
  <si>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</si>
  <si>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</si>
  <si>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</si>
  <si>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</si>
  <si>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</si>
  <si>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</si>
  <si>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</si>
  <si>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</si>
  <si>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</si>
  <si>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</si>
  <si>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</si>
  <si>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</si>
  <si>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</si>
  <si>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</si>
  <si>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</si>
  <si>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</si>
  <si>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</si>
  <si>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</si>
  <si>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</si>
  <si>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</si>
  <si>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</si>
  <si>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</si>
  <si>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</si>
  <si>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</si>
  <si>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</si>
  <si>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</si>
  <si>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</si>
  <si>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</si>
  <si>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</si>
  <si>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</si>
  <si>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</si>
  <si>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</si>
  <si>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</si>
  <si>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</si>
  <si>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</si>
  <si>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</si>
  <si>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</si>
  <si>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</si>
  <si>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</si>
  <si>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</si>
  <si>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</si>
  <si>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</si>
  <si>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</si>
  <si>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</si>
  <si>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</si>
  <si>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</si>
  <si>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</si>
  <si>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</si>
  <si>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</si>
  <si>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</si>
  <si>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</si>
  <si>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</si>
  <si>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</si>
  <si>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</si>
  <si>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</si>
  <si>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</si>
  <si>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</si>
  <si>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</si>
  <si>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</si>
  <si>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</si>
  <si>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</si>
  <si>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</si>
  <si>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</si>
  <si>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</si>
  <si>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</si>
  <si>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</si>
  <si>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</si>
  <si>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</si>
  <si>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</si>
  <si>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</si>
  <si>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</si>
  <si>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</si>
  <si>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</si>
  <si>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</si>
  <si>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</si>
  <si>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</si>
  <si>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</si>
  <si>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</si>
  <si>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</si>
  <si>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</si>
  <si>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</si>
  <si>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</si>
  <si>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</si>
  <si>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</si>
  <si>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</si>
  <si>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</si>
  <si>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</si>
  <si>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</si>
  <si>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</si>
  <si>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</si>
  <si>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</si>
  <si>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</si>
  <si>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</si>
  <si>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</si>
  <si>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</si>
  <si>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</si>
  <si>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</si>
  <si>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</si>
  <si>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</si>
  <si>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</si>
  <si>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</si>
  <si>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</si>
  <si>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</si>
  <si>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</si>
  <si>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</si>
  <si>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</si>
  <si>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</si>
  <si>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</si>
  <si>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</si>
  <si>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</si>
  <si>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</si>
  <si>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</si>
  <si>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</si>
  <si>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</si>
  <si>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</si>
  <si>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</si>
  <si>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</si>
  <si>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</si>
  <si>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</si>
  <si>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</si>
  <si>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</si>
  <si>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</si>
  <si>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</si>
  <si>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</si>
  <si>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</si>
  <si>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</si>
  <si>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</si>
  <si>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</si>
  <si>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</si>
  <si>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</si>
  <si>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</si>
  <si>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</si>
  <si>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</si>
  <si>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</si>
  <si>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</si>
  <si>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</si>
  <si>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</si>
  <si>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</si>
  <si>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</si>
  <si>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</si>
  <si>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</si>
  <si>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</si>
  <si>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</si>
  <si>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</si>
  <si>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</si>
  <si>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</si>
  <si>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</si>
  <si>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</si>
  <si>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</si>
  <si>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</si>
  <si>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</si>
  <si>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</si>
  <si>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</si>
  <si>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</si>
  <si>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</si>
  <si>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</si>
  <si>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</si>
  <si>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</si>
  <si>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</si>
  <si>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</si>
  <si>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</si>
  <si>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</si>
  <si>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</si>
  <si>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</si>
  <si>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</si>
  <si>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</si>
  <si>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</si>
  <si>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</si>
  <si>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</si>
  <si>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</si>
  <si>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</si>
  <si>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</si>
  <si>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</si>
  <si>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</si>
  <si>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</si>
  <si>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</si>
  <si>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</si>
  <si>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</si>
  <si>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</si>
  <si>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</si>
  <si>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</si>
  <si>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</si>
  <si>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</si>
  <si>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</si>
  <si>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</si>
  <si>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</si>
  <si>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</si>
  <si>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</si>
  <si>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</si>
  <si>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</si>
  <si>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</si>
  <si>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</si>
  <si>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</si>
  <si>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</si>
  <si>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</si>
  <si>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</si>
  <si>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</si>
  <si>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</si>
  <si>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</si>
  <si>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</si>
  <si>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</si>
  <si>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</si>
  <si>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</si>
  <si>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</si>
  <si>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</si>
  <si>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</si>
  <si>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</si>
  <si>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</si>
  <si>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</si>
  <si>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</si>
  <si>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</si>
  <si>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</si>
  <si>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</si>
  <si>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</si>
  <si>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</si>
  <si>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</si>
  <si>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</si>
  <si>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</si>
  <si>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</si>
  <si>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</si>
  <si>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</si>
  <si>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</si>
  <si>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</si>
  <si>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</si>
  <si>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</si>
  <si>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</si>
  <si>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</si>
  <si>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</si>
  <si>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</si>
  <si>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</si>
  <si>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</si>
  <si>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</si>
  <si>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</si>
  <si>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</si>
  <si>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</si>
  <si>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</si>
  <si>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</si>
  <si>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</si>
  <si>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</si>
  <si>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</si>
  <si>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</si>
  <si>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</si>
  <si>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</si>
  <si>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</si>
  <si>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</si>
  <si>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</si>
  <si>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</si>
  <si>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</si>
  <si>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</si>
  <si>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</si>
  <si>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</si>
  <si>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</si>
  <si>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</si>
  <si>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</si>
  <si>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</si>
  <si>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</si>
  <si>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</si>
  <si>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</si>
  <si>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</si>
  <si>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</si>
  <si>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</si>
  <si>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</si>
  <si>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</si>
  <si>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</si>
  <si>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</si>
  <si>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</si>
  <si>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</si>
  <si>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</si>
  <si>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</si>
  <si>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</si>
  <si>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</si>
  <si>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</si>
  <si>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</si>
  <si>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</si>
  <si>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</si>
  <si>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</si>
  <si>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</si>
  <si>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</si>
  <si>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</si>
  <si>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</si>
  <si>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</si>
  <si>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</si>
  <si>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</si>
  <si>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</si>
  <si>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</si>
  <si>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</si>
  <si>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</si>
  <si>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</si>
  <si>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</si>
  <si>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</si>
  <si>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</si>
  <si>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</si>
  <si>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</si>
  <si>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</si>
  <si>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</si>
  <si>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</si>
  <si>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</si>
  <si>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</si>
  <si>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</si>
  <si>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</si>
  <si>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</si>
  <si>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</si>
  <si>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</si>
  <si>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</si>
  <si>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</si>
  <si>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</si>
  <si>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</si>
  <si>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</si>
  <si>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</si>
  <si>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</si>
  <si>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</si>
  <si>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</si>
  <si>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</si>
  <si>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</si>
  <si>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</si>
  <si>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</si>
  <si>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</si>
  <si>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</si>
  <si>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</si>
  <si>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</si>
  <si>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</si>
  <si>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</si>
  <si>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</si>
  <si>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</si>
  <si>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</si>
  <si>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</si>
  <si>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</si>
  <si>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</si>
  <si>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</si>
  <si>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</si>
  <si>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</si>
  <si>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</si>
  <si>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</si>
  <si>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</si>
  <si>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</si>
  <si>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</si>
  <si>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</si>
  <si>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</si>
  <si>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</si>
  <si>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</si>
  <si>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</si>
  <si>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</si>
  <si>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</si>
  <si>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</si>
  <si>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</si>
  <si>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</si>
  <si>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</si>
  <si>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</si>
  <si>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</si>
  <si>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</si>
  <si>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</si>
  <si>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</si>
  <si>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</si>
  <si>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</si>
  <si>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</si>
  <si>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</si>
  <si>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</si>
  <si>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</si>
  <si>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</si>
  <si>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</si>
  <si>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</si>
  <si>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</si>
  <si>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</si>
  <si>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</si>
  <si>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</si>
  <si>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</si>
  <si>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</si>
  <si>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</si>
  <si>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</si>
  <si>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</si>
  <si>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</si>
  <si>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</si>
  <si>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</si>
  <si>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</si>
  <si>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</si>
  <si>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</si>
  <si>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</si>
  <si>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</si>
  <si>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</si>
  <si>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</si>
  <si>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</si>
  <si>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</si>
  <si>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</si>
  <si>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</si>
  <si>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</si>
  <si>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</si>
  <si>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</si>
  <si>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</si>
  <si>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</si>
  <si>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</si>
  <si>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</si>
  <si>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</si>
  <si>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</si>
  <si>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</si>
  <si>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</si>
  <si>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</si>
  <si>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</si>
  <si>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</si>
  <si>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</si>
  <si>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</si>
  <si>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</si>
  <si>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</si>
  <si>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</si>
  <si>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</si>
  <si>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</si>
  <si>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</si>
  <si>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</si>
  <si>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</si>
  <si>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</si>
  <si>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</si>
  <si>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</si>
  <si>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</si>
  <si>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</si>
  <si>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</si>
  <si>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</si>
  <si>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</si>
  <si>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</si>
  <si>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</si>
  <si>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</si>
  <si>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</si>
  <si>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</si>
  <si>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</si>
  <si>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</si>
  <si>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</si>
  <si>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</si>
  <si>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</si>
  <si>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</si>
  <si>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</si>
  <si>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</si>
  <si>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</si>
  <si>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</si>
  <si>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</si>
  <si>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</si>
  <si>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</si>
  <si>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</si>
  <si>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</si>
  <si>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</si>
  <si>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</si>
  <si>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</si>
  <si>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</si>
  <si>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</si>
  <si>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</si>
  <si>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</si>
  <si>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</si>
  <si>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</si>
  <si>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</si>
  <si>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</si>
  <si>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</si>
  <si>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</si>
  <si>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</si>
  <si>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</si>
  <si>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</si>
  <si>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</si>
  <si>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</si>
  <si>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</si>
  <si>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</si>
  <si>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</si>
  <si>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</si>
  <si>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</si>
  <si>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</si>
  <si>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</si>
  <si>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</si>
  <si>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</si>
  <si>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</si>
  <si>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</si>
  <si>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</si>
  <si>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</si>
  <si>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</si>
  <si>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</si>
  <si>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</si>
  <si>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</si>
  <si>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</si>
  <si>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</si>
  <si>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</si>
  <si>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</si>
  <si>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</si>
  <si>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</si>
  <si>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</si>
  <si>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</si>
  <si>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</si>
  <si>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</si>
  <si>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</si>
  <si>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</si>
  <si>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</si>
  <si>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</si>
  <si>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</si>
  <si>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</si>
  <si>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</si>
  <si>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</si>
  <si>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</si>
  <si>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</si>
  <si>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</si>
  <si>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</si>
  <si>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</si>
  <si>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</si>
  <si>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</si>
  <si>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</si>
  <si>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</si>
  <si>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</si>
  <si>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</si>
  <si>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</si>
  <si>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</si>
  <si>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</si>
  <si>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</si>
  <si>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</si>
  <si>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</si>
  <si>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</si>
  <si>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</si>
  <si>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</si>
  <si>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</si>
  <si>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</si>
  <si>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</si>
  <si>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</si>
  <si>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</si>
  <si>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</si>
  <si>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</si>
  <si>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</si>
  <si>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</si>
  <si>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</si>
  <si>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</si>
  <si>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</si>
  <si>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</si>
  <si>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</si>
  <si>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</si>
  <si>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</si>
  <si>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</si>
  <si>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</si>
  <si>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</si>
  <si>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</si>
  <si>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</si>
  <si>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</si>
  <si>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</si>
  <si>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</si>
  <si>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</si>
  <si>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</si>
  <si>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</si>
  <si>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</si>
  <si>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</si>
  <si>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</si>
  <si>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</si>
  <si>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</si>
  <si>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</si>
  <si>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</si>
  <si>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</si>
  <si>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</si>
  <si>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</si>
  <si>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</si>
  <si>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</si>
  <si>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</si>
  <si>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</si>
  <si>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</si>
  <si>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</si>
  <si>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</si>
  <si>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</si>
  <si>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</si>
  <si>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</si>
  <si>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</si>
  <si>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</si>
  <si>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</si>
  <si>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</si>
  <si>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</si>
  <si>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</si>
  <si>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</si>
  <si>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</si>
  <si>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</si>
  <si>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</si>
  <si>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</si>
  <si>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</si>
  <si>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</si>
  <si>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</si>
  <si>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</si>
  <si>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</si>
  <si>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</si>
  <si>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</si>
  <si>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</si>
  <si>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</si>
  <si>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</si>
  <si>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</si>
  <si>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</si>
  <si>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</si>
  <si>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</si>
  <si>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</si>
  <si>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</si>
  <si>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</si>
  <si>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</si>
  <si>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</si>
  <si>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</si>
  <si>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</si>
  <si>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</si>
  <si>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</si>
  <si>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</si>
  <si>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</si>
  <si>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</si>
  <si>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</si>
  <si>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</si>
  <si>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</si>
  <si>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</si>
  <si>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</si>
  <si>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</si>
  <si>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</si>
  <si>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</si>
  <si>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</si>
  <si>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</si>
  <si>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</si>
  <si>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</si>
  <si>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</si>
  <si>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</si>
  <si>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</si>
  <si>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</si>
  <si>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</si>
  <si>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</si>
  <si>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</si>
  <si>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</si>
  <si>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</si>
  <si>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</si>
  <si>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</si>
  <si>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</si>
  <si>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</si>
  <si>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</si>
  <si>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</si>
  <si>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</si>
  <si>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</si>
  <si>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</si>
  <si>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</si>
  <si>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</si>
  <si>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</si>
  <si>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</si>
  <si>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</si>
  <si>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</si>
  <si>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</si>
  <si>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</si>
  <si>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</si>
  <si>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</si>
  <si>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</si>
  <si>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</si>
  <si>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</si>
  <si>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</si>
  <si>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</si>
  <si>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</si>
  <si>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</si>
  <si>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</si>
  <si>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</si>
  <si>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</si>
  <si>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</si>
  <si>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</si>
  <si>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</si>
  <si>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</si>
  <si>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</si>
  <si>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</si>
  <si>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</si>
  <si>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</si>
  <si>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</si>
  <si>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</si>
  <si>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</si>
  <si>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</si>
  <si>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</si>
  <si>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</si>
  <si>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</si>
  <si>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</si>
  <si>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</si>
  <si>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</si>
  <si>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</si>
  <si>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</si>
  <si>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</si>
  <si>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</si>
  <si>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</si>
  <si>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</si>
  <si>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</si>
  <si>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</si>
  <si>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</si>
  <si>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</si>
  <si>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</si>
  <si>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</si>
  <si>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</si>
  <si>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</si>
  <si>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</si>
  <si>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</si>
  <si>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</si>
  <si>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</si>
  <si>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</si>
  <si>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</si>
  <si>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</si>
  <si>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</si>
  <si>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</si>
  <si>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</si>
  <si>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</si>
  <si>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</si>
  <si>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</si>
  <si>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</si>
  <si>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</si>
  <si>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</si>
  <si>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</si>
  <si>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</si>
  <si>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</si>
  <si>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</si>
  <si>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</si>
  <si>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</si>
  <si>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</si>
  <si>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</si>
  <si>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</si>
  <si>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</si>
  <si>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</si>
  <si>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</si>
  <si>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</si>
  <si>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</si>
  <si>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</si>
  <si>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</si>
  <si>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</si>
  <si>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</si>
  <si>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</si>
  <si>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</si>
  <si>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</si>
  <si>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</si>
  <si>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</si>
  <si>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</si>
  <si>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</si>
  <si>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</si>
  <si>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</si>
  <si>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</si>
  <si>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</si>
  <si>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</si>
  <si>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</si>
  <si>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</si>
  <si>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</si>
  <si>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</si>
  <si>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</si>
  <si>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</si>
  <si>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</si>
  <si>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</si>
  <si>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</si>
  <si>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</si>
  <si>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</si>
  <si>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</si>
  <si>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</si>
  <si>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</si>
  <si>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</si>
  <si>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</si>
  <si>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</si>
  <si>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</si>
  <si>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</si>
  <si>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</si>
  <si>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</si>
  <si>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</si>
  <si>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</si>
  <si>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</si>
  <si>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</si>
  <si>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</si>
  <si>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</si>
  <si>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</si>
  <si>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</si>
  <si>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</si>
  <si>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</si>
  <si>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</si>
  <si>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</si>
  <si>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</si>
  <si>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</si>
  <si>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</si>
  <si>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</si>
  <si>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</si>
  <si>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</si>
  <si>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</si>
  <si>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</si>
  <si>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</si>
  <si>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</si>
  <si>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</si>
  <si>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</si>
  <si>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</si>
  <si>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</si>
  <si>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</si>
  <si>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</si>
  <si>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</si>
  <si>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</si>
  <si>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</si>
  <si>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</si>
  <si>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</si>
  <si>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</si>
  <si>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</si>
  <si>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</si>
  <si>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</si>
  <si>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</si>
  <si>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</si>
  <si>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</si>
  <si>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</si>
  <si>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</si>
  <si>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</si>
  <si>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</si>
  <si>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</si>
  <si>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</si>
  <si>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</si>
  <si>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</si>
  <si>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</si>
  <si>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</si>
  <si>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</si>
  <si>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</si>
  <si>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</si>
  <si>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</si>
  <si>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</si>
  <si>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</si>
  <si>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</si>
  <si>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</si>
  <si>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</si>
  <si>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</si>
  <si>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</si>
  <si>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</si>
  <si>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</si>
  <si>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</si>
  <si>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</si>
  <si>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</si>
  <si>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</si>
  <si>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</si>
  <si>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</si>
  <si>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</si>
  <si>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</si>
  <si>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</si>
  <si>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</si>
  <si>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</si>
  <si>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</si>
  <si>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</si>
  <si>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</si>
  <si>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</si>
  <si>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</si>
  <si>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</si>
  <si>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</si>
  <si>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</si>
  <si>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</si>
  <si>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</si>
  <si>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</si>
  <si>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</si>
  <si>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</si>
  <si>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</si>
  <si>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</si>
  <si>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</si>
  <si>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</si>
  <si>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</si>
  <si>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</si>
  <si>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</si>
  <si>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</si>
  <si>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</si>
  <si>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</si>
  <si>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</si>
  <si>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</si>
  <si>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</si>
  <si>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</si>
  <si>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</si>
  <si>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</si>
  <si>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</si>
  <si>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</si>
  <si>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</si>
  <si>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</si>
  <si>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</si>
  <si>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</si>
  <si>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</si>
  <si>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</si>
  <si>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</si>
  <si>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</si>
  <si>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</si>
  <si>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</si>
  <si>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</si>
  <si>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</si>
  <si>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</si>
  <si>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</si>
  <si>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</si>
  <si>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</si>
  <si>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</si>
  <si>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</si>
  <si>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</si>
  <si>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</si>
  <si>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</si>
  <si>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</si>
  <si>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</si>
  <si>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</si>
  <si>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</si>
  <si>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</si>
  <si>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</si>
  <si>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</si>
  <si>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</si>
  <si>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</si>
  <si>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</si>
  <si>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</si>
  <si>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</si>
  <si>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</si>
  <si>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</si>
  <si>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</si>
  <si>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</si>
  <si>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</si>
  <si>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</si>
  <si>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</si>
  <si>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</si>
  <si>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</si>
  <si>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</si>
  <si>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</si>
  <si>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</si>
  <si>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</si>
  <si>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</si>
  <si>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</si>
  <si>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</si>
  <si>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</si>
  <si>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</si>
  <si>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</si>
  <si>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</si>
  <si>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</si>
  <si>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</si>
  <si>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</si>
  <si>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</si>
  <si>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</si>
  <si>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</si>
  <si>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</si>
  <si>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</si>
  <si>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</si>
  <si>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</si>
  <si>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</si>
  <si>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</si>
  <si>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</si>
  <si>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</si>
  <si>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</si>
  <si>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</si>
  <si>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</si>
  <si>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</si>
  <si>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</si>
  <si>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</si>
  <si>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</si>
  <si>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</si>
  <si>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</si>
  <si>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</si>
  <si>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</si>
  <si>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</si>
  <si>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</si>
  <si>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</si>
  <si>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</si>
  <si>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</si>
  <si>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</si>
  <si>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</si>
  <si>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</si>
  <si>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</si>
  <si>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</si>
  <si>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</si>
  <si>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</si>
  <si>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</si>
  <si>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</si>
  <si>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</si>
  <si>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</si>
  <si>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</si>
  <si>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</si>
  <si>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</si>
  <si>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</si>
  <si>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</si>
  <si>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</si>
  <si>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</si>
  <si>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</si>
  <si>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</si>
  <si>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</si>
  <si>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</si>
  <si>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</si>
  <si>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</si>
  <si>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</si>
  <si>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</si>
  <si>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</si>
  <si>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</si>
  <si>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</si>
  <si>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</si>
  <si>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</si>
  <si>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</si>
  <si>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</si>
  <si>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</si>
  <si>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</si>
  <si>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</si>
  <si>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</si>
  <si>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</si>
  <si>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</si>
  <si>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</si>
  <si>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</si>
  <si>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</si>
  <si>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</si>
  <si>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</si>
  <si>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</si>
  <si>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</si>
  <si>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</si>
  <si>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</si>
  <si>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</si>
  <si>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</si>
  <si>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</si>
  <si>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</si>
  <si>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</si>
  <si>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</si>
  <si>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</si>
  <si>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</si>
  <si>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</si>
  <si>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</si>
  <si>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</si>
  <si>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</si>
  <si>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</si>
  <si>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</si>
  <si>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</si>
  <si>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</si>
  <si>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</si>
  <si>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</si>
  <si>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</si>
  <si>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</si>
  <si>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</si>
  <si>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</si>
  <si>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</si>
  <si>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</si>
  <si>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</si>
  <si>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</si>
  <si>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</si>
  <si>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</si>
  <si>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</si>
  <si>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</si>
  <si>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</si>
  <si>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</si>
  <si>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</si>
  <si>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</si>
  <si>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</si>
  <si>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</si>
  <si>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</si>
  <si>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</si>
  <si>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</si>
  <si>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</si>
  <si>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</si>
  <si>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</si>
  <si>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</si>
  <si>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</si>
  <si>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</si>
  <si>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</si>
  <si>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</si>
  <si>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</si>
  <si>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</si>
  <si>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</si>
  <si>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</si>
  <si>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</si>
  <si>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</si>
  <si>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</si>
  <si>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</si>
  <si>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</si>
  <si>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</si>
  <si>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</si>
  <si>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</si>
  <si>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</si>
  <si>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</si>
  <si>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</si>
  <si>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</si>
  <si>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</si>
  <si>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</si>
  <si>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</si>
  <si>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</si>
  <si>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</si>
  <si>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</si>
  <si>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</si>
  <si>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</si>
  <si>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</si>
  <si>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</si>
  <si>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</si>
  <si>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</si>
  <si>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</si>
  <si>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</si>
  <si>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</si>
  <si>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</si>
  <si>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</si>
  <si>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</si>
  <si>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</si>
  <si>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</si>
  <si>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</si>
  <si>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</si>
  <si>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</si>
  <si>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</si>
  <si>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</si>
  <si>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</si>
  <si>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</si>
  <si>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</si>
  <si>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</si>
  <si>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</si>
  <si>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</si>
  <si>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</si>
  <si>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</si>
  <si>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</si>
  <si>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</si>
  <si>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</si>
  <si>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</si>
  <si>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</si>
  <si>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</si>
  <si>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</si>
  <si>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</si>
  <si>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</si>
  <si>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</si>
  <si>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</si>
  <si>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</si>
  <si>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</si>
  <si>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</si>
  <si>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</si>
  <si>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</si>
  <si>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</si>
  <si>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</si>
  <si>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</si>
  <si>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</si>
  <si>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</si>
  <si>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</si>
  <si>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</si>
  <si>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</si>
  <si>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</si>
  <si>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</si>
  <si>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</si>
  <si>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</si>
  <si>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</si>
  <si>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</si>
  <si>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</si>
  <si>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</si>
  <si>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</si>
  <si>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</si>
  <si>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</si>
  <si>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</si>
  <si>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</si>
  <si>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</si>
  <si>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</si>
  <si>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</si>
  <si>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</si>
  <si>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</si>
  <si>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</si>
  <si>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</si>
  <si>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</si>
  <si>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</si>
  <si>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</si>
  <si>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</si>
  <si>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</si>
  <si>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</si>
  <si>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</si>
  <si>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</si>
  <si>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</si>
  <si>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</si>
  <si>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</si>
  <si>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</si>
  <si>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</si>
  <si>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</si>
  <si>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</si>
  <si>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</si>
  <si>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</si>
  <si>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</si>
  <si>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</si>
  <si>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</si>
  <si>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</si>
  <si>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</si>
  <si>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</si>
  <si>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</si>
  <si>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</si>
  <si>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</si>
  <si>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</si>
  <si>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</si>
  <si>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</si>
  <si>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</si>
  <si>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</si>
  <si>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</si>
  <si>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</si>
  <si>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</si>
  <si>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</si>
  <si>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</si>
  <si>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</si>
  <si>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</si>
  <si>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</si>
  <si>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</si>
  <si>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</si>
  <si>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</si>
  <si>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</si>
  <si>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</si>
  <si>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</si>
  <si>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</si>
  <si>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</si>
  <si>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</si>
  <si>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</si>
  <si>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</si>
  <si>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</si>
  <si>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</si>
  <si>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</si>
  <si>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</si>
  <si>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</si>
  <si>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</si>
  <si>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</si>
  <si>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</si>
  <si>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</si>
  <si>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</si>
  <si>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</si>
  <si>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</si>
  <si>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</si>
  <si>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</si>
  <si>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</si>
  <si>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</si>
  <si>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</si>
  <si>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</si>
  <si>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</si>
  <si>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</si>
  <si>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</si>
  <si>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</si>
  <si>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</si>
  <si>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</si>
  <si>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</si>
  <si>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</si>
  <si>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</si>
  <si>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</si>
  <si>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</si>
  <si>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</si>
  <si>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</si>
  <si>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</si>
  <si>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</si>
  <si>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</si>
  <si>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</si>
  <si>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</si>
  <si>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</si>
  <si>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</si>
  <si>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</si>
  <si>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</si>
  <si>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</si>
  <si>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</si>
  <si>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</si>
  <si>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</si>
  <si>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</si>
  <si>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</si>
  <si>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</si>
  <si>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</si>
  <si>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</si>
  <si>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</si>
  <si>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</si>
  <si>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</si>
  <si>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</si>
  <si>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</si>
  <si>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</si>
  <si>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</si>
  <si>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</si>
  <si>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</si>
  <si>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</si>
  <si>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</si>
  <si>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</si>
  <si>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</si>
  <si>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</si>
  <si>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</si>
  <si>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</si>
  <si>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</si>
  <si>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</si>
  <si>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</si>
  <si>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</si>
  <si>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</si>
  <si>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</si>
  <si>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</si>
  <si>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</si>
  <si>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</si>
  <si>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</si>
  <si>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</si>
  <si>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</si>
  <si>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</si>
  <si>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</si>
  <si>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</si>
  <si>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</si>
  <si>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</si>
  <si>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</si>
  <si>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</si>
  <si>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</si>
  <si>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</si>
  <si>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</si>
  <si>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</si>
  <si>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</si>
  <si>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</si>
  <si>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</si>
  <si>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</si>
  <si>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</si>
  <si>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</si>
  <si>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</si>
  <si>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</si>
  <si>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</si>
  <si>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</si>
  <si>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</si>
  <si>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</si>
  <si>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</si>
  <si>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</si>
  <si>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</si>
  <si>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</si>
  <si>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</si>
  <si>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</si>
  <si>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</si>
  <si>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</si>
  <si>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</si>
  <si>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</si>
  <si>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</si>
  <si>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</si>
  <si>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</si>
  <si>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</si>
  <si>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</si>
  <si>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</si>
  <si>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</si>
  <si>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</si>
  <si>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</si>
  <si>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</si>
  <si>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</si>
  <si>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</si>
  <si>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</si>
  <si>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</si>
  <si>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</si>
  <si>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</si>
  <si>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</si>
  <si>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</si>
  <si>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</si>
  <si>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</si>
  <si>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</si>
  <si>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</si>
  <si>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</si>
  <si>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</si>
  <si>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</si>
  <si>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</si>
  <si>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</si>
  <si>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</si>
  <si>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</si>
  <si>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</si>
  <si>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</si>
  <si>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</si>
  <si>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</si>
  <si>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</si>
  <si>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</si>
  <si>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</si>
  <si>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</si>
  <si>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</si>
  <si>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</si>
  <si>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</si>
  <si>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</si>
  <si>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</si>
  <si>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</si>
  <si>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</si>
  <si>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</si>
  <si>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</si>
  <si>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</si>
  <si>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</si>
  <si>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</si>
  <si>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</si>
  <si>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</si>
  <si>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</si>
  <si>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</si>
  <si>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</si>
  <si>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</si>
  <si>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</si>
  <si>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</si>
  <si>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</si>
  <si>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</si>
  <si>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</si>
  <si>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</si>
  <si>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</si>
  <si>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</si>
  <si>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</si>
  <si>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</si>
  <si>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</si>
  <si>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</si>
  <si>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</si>
  <si>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</si>
  <si>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</si>
  <si>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</si>
  <si>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</si>
  <si>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</si>
  <si>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</si>
  <si>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</si>
  <si>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</si>
  <si>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</si>
  <si>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</si>
  <si>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</si>
  <si>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</si>
  <si>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</si>
  <si>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</si>
  <si>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</si>
  <si>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</si>
  <si>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</si>
  <si>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</si>
  <si>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</si>
  <si>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</si>
  <si>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</si>
  <si>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</si>
  <si>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</si>
  <si>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</si>
  <si>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</si>
  <si>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</si>
  <si>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</si>
  <si>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</si>
  <si>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</si>
  <si>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</si>
  <si>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</si>
  <si>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</si>
  <si>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</si>
  <si>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</si>
  <si>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</si>
  <si>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</si>
  <si>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</si>
  <si>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</si>
  <si>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</si>
  <si>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</si>
  <si>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</si>
  <si>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</si>
  <si>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</si>
  <si>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</si>
  <si>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</si>
  <si>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</si>
  <si>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</si>
  <si>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</si>
  <si>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</si>
  <si>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</si>
  <si>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</si>
  <si>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</si>
  <si>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</si>
  <si>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</si>
  <si>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</si>
  <si>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</si>
  <si>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</si>
  <si>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</si>
  <si>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</si>
  <si>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</si>
  <si>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</si>
  <si>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</si>
  <si>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</si>
  <si>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</si>
  <si>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</si>
  <si>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</si>
  <si>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</si>
  <si>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</si>
  <si>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</si>
  <si>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</si>
  <si>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</si>
  <si>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</si>
  <si>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</si>
  <si>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</si>
  <si>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</si>
  <si>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</si>
  <si>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</si>
  <si>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</si>
  <si>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</si>
  <si>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</si>
  <si>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</si>
  <si>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</si>
  <si>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</si>
  <si>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</si>
  <si>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</si>
  <si>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</si>
  <si>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</si>
  <si>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</si>
  <si>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</si>
  <si>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</si>
  <si>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</si>
  <si>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</si>
  <si>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</si>
  <si>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</si>
  <si>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</si>
  <si>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</si>
  <si>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</si>
  <si>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</si>
  <si>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</si>
  <si>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</si>
  <si>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</si>
  <si>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</si>
  <si>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</si>
  <si>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</si>
  <si>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</si>
  <si>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</si>
  <si>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</si>
  <si>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</si>
  <si>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</si>
  <si>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</si>
  <si>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</si>
  <si>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</si>
  <si>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</si>
  <si>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</si>
  <si>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</si>
  <si>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</si>
  <si>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</si>
  <si>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</si>
  <si>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</si>
  <si>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</si>
  <si>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</si>
  <si>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</si>
  <si>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</si>
  <si>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</si>
  <si>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</si>
  <si>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</si>
  <si>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</si>
  <si>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</si>
  <si>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</si>
  <si>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</si>
  <si>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</si>
  <si>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</si>
  <si>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</si>
  <si>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</si>
  <si>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</si>
  <si>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</si>
  <si>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</si>
  <si>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</si>
  <si>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</si>
  <si>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</si>
  <si>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</si>
  <si>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</si>
  <si>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</si>
  <si>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</si>
  <si>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</si>
  <si>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</si>
  <si>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</si>
  <si>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</si>
  <si>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</si>
  <si>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</si>
  <si>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</si>
  <si>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</si>
  <si>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</si>
  <si>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</si>
  <si>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</si>
  <si>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</si>
  <si>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</si>
  <si>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</si>
  <si>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</si>
  <si>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</si>
  <si>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</si>
  <si>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</si>
  <si>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</si>
  <si>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</si>
  <si>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</si>
  <si>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</si>
  <si>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</si>
  <si>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</si>
  <si>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</si>
  <si>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</si>
  <si>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</si>
  <si>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</si>
  <si>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</si>
  <si>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</si>
  <si>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</si>
  <si>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</si>
  <si>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</si>
  <si>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</si>
  <si>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</si>
  <si>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</si>
  <si>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</si>
  <si>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</si>
  <si>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</si>
  <si>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</si>
  <si>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</si>
  <si>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</si>
  <si>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</si>
  <si>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</si>
  <si>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</si>
  <si>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</si>
  <si>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</si>
  <si>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</si>
  <si>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</si>
  <si>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</si>
  <si>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</si>
  <si>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</si>
  <si>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</si>
  <si>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</si>
  <si>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</si>
  <si>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</si>
  <si>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</si>
  <si>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</si>
  <si>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</si>
  <si>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</si>
  <si>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</si>
  <si>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</si>
  <si>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</si>
  <si>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</si>
  <si>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</si>
  <si>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</si>
  <si>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</si>
  <si>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</si>
  <si>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</si>
  <si>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</si>
  <si>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</si>
  <si>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</si>
  <si>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</si>
  <si>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</si>
  <si>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</si>
  <si>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</si>
  <si>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</si>
  <si>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</si>
  <si>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</si>
  <si>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</si>
  <si>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</si>
  <si>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</si>
  <si>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</si>
  <si>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</si>
  <si>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</si>
  <si>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</si>
  <si>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</si>
  <si>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</si>
  <si>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</si>
  <si>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</si>
  <si>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</si>
  <si>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</si>
  <si>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</si>
  <si>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</si>
  <si>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</si>
  <si>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</si>
  <si>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</si>
  <si>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</si>
  <si>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</si>
  <si>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</si>
  <si>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</si>
  <si>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</si>
  <si>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</si>
  <si>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</si>
  <si>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</si>
  <si>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</si>
  <si>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</si>
  <si>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</si>
  <si>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</si>
  <si>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</si>
  <si>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</si>
  <si>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</si>
  <si>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</si>
  <si>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</si>
  <si>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</si>
  <si>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</si>
  <si>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</si>
  <si>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</si>
  <si>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</si>
  <si>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</si>
  <si>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</si>
  <si>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</si>
  <si>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</si>
  <si>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</si>
  <si>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</si>
  <si>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</si>
  <si>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</si>
  <si>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</si>
  <si>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</si>
  <si>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</si>
  <si>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</si>
  <si>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</si>
  <si>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</si>
  <si>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</si>
  <si>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</si>
  <si>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</si>
  <si>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</si>
  <si>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</si>
  <si>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</si>
  <si>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</si>
  <si>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</si>
  <si>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</si>
  <si>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</si>
  <si>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</si>
  <si>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</si>
  <si>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</si>
  <si>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</si>
  <si>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</si>
  <si>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</si>
  <si>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</si>
  <si>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</si>
  <si>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</si>
  <si>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</si>
  <si>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</si>
  <si>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</si>
  <si>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</si>
  <si>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</si>
  <si>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</si>
  <si>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</si>
  <si>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</si>
  <si>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</si>
  <si>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</si>
  <si>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</si>
  <si>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</si>
  <si>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</si>
  <si>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</si>
  <si>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</si>
  <si>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</si>
  <si>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</si>
  <si>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</si>
  <si>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</si>
  <si>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</si>
  <si>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</si>
  <si>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</si>
  <si>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</si>
  <si>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</si>
  <si>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</si>
  <si>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</si>
  <si>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</si>
  <si>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</si>
  <si>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</si>
  <si>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</si>
  <si>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</si>
  <si>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</si>
  <si>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</si>
  <si>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</si>
  <si>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</si>
  <si>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</si>
  <si>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</si>
  <si>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</si>
  <si>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</si>
  <si>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</si>
  <si>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</si>
  <si>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</si>
  <si>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</si>
  <si>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</si>
  <si>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</si>
  <si>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</si>
  <si>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</si>
  <si>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</si>
  <si>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</si>
  <si>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</si>
  <si>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</si>
  <si>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</si>
  <si>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</si>
  <si>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</si>
  <si>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</si>
  <si>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</si>
  <si>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</si>
  <si>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</si>
  <si>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</si>
  <si>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</si>
  <si>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</si>
  <si>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</si>
  <si>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</si>
  <si>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</si>
  <si>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</si>
  <si>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</si>
  <si>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</si>
  <si>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</si>
  <si>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</si>
  <si>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</si>
  <si>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</si>
  <si>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</si>
  <si>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</si>
  <si>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</si>
  <si>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</si>
  <si>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</si>
  <si>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</si>
  <si>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</si>
  <si>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</si>
  <si>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</si>
  <si>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</si>
  <si>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</si>
  <si>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</si>
  <si>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</si>
  <si>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</si>
  <si>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</si>
  <si>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</si>
  <si>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</si>
  <si>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</si>
  <si>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</si>
  <si>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</si>
  <si>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</si>
  <si>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</si>
  <si>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</si>
  <si>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</si>
  <si>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</si>
  <si>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</si>
  <si>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</si>
  <si>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</si>
  <si>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</si>
  <si>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</si>
  <si>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</si>
  <si>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</si>
  <si>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</si>
  <si>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</si>
  <si>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</si>
  <si>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</si>
  <si>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</si>
  <si>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</si>
  <si>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</si>
  <si>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</si>
  <si>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</si>
  <si>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</si>
  <si>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</si>
  <si>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</si>
  <si>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</si>
  <si>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</si>
  <si>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</si>
  <si>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</si>
  <si>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</si>
  <si>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</si>
  <si>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</si>
  <si>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</si>
  <si>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</si>
  <si>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</si>
  <si>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</si>
  <si>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</si>
  <si>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</si>
  <si>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</si>
  <si>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</si>
  <si>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</si>
  <si>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</si>
  <si>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</si>
  <si>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</si>
  <si>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</si>
  <si>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</si>
  <si>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</si>
  <si>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</si>
  <si>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</si>
  <si>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</si>
  <si>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</si>
  <si>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</si>
  <si>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</si>
  <si>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</si>
  <si>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</si>
  <si>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</si>
  <si>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</si>
  <si>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</si>
  <si>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</si>
  <si>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</si>
  <si>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</si>
  <si>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</si>
  <si>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</si>
  <si>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</si>
  <si>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</si>
  <si>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</si>
  <si>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</si>
  <si>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</si>
  <si>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</si>
  <si>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</si>
  <si>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</si>
  <si>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</si>
  <si>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</si>
  <si>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</si>
  <si>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</si>
  <si>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</si>
  <si>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</si>
  <si>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</si>
  <si>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</si>
  <si>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</si>
  <si>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</si>
  <si>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</si>
  <si>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</si>
  <si>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</si>
  <si>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</si>
  <si>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</si>
  <si>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</si>
  <si>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</si>
  <si>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</si>
  <si>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</si>
  <si>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</si>
  <si>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</si>
  <si>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</si>
  <si>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</si>
  <si>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</si>
  <si>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</si>
  <si>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</si>
  <si>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</si>
  <si>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</si>
  <si>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</si>
  <si>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</si>
  <si>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</si>
  <si>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</si>
  <si>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</si>
  <si>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</si>
  <si>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</si>
  <si>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</si>
  <si>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</si>
  <si>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</si>
  <si>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</si>
  <si>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</si>
  <si>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</si>
  <si>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</si>
  <si>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</si>
  <si>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</si>
  <si>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</si>
  <si>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</si>
  <si>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</si>
  <si>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</si>
  <si>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</si>
  <si>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</si>
  <si>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</si>
  <si>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</si>
  <si>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</si>
  <si>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</si>
  <si>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</si>
  <si>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</si>
  <si>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</si>
  <si>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</si>
  <si>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</si>
  <si>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</si>
  <si>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</si>
  <si>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</si>
  <si>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</si>
  <si>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</si>
  <si>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</si>
  <si>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</si>
  <si>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</si>
  <si>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</si>
  <si>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</si>
  <si>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</si>
  <si>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</si>
  <si>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</si>
  <si>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</si>
  <si>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</si>
  <si>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</si>
  <si>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</si>
  <si>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</si>
  <si>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</si>
  <si>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</si>
  <si>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</si>
  <si>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</si>
  <si>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</si>
  <si>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</si>
  <si>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</si>
  <si>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</si>
  <si>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</si>
  <si>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</si>
  <si>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</si>
  <si>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</si>
  <si>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</si>
  <si>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</si>
  <si>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</si>
  <si>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</si>
  <si>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</si>
  <si>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</si>
  <si>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</si>
  <si>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</si>
  <si>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</si>
  <si>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</si>
  <si>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</si>
  <si>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</si>
  <si>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</si>
  <si>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</si>
  <si>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</si>
  <si>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</si>
  <si>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</si>
  <si>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</si>
  <si>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</si>
  <si>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</si>
  <si>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</si>
  <si>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</si>
  <si>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</si>
  <si>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</si>
  <si>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</si>
  <si>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</si>
  <si>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</si>
  <si>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</si>
  <si>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</si>
  <si>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</si>
  <si>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</si>
  <si>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</si>
  <si>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</si>
  <si>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</si>
  <si>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</si>
  <si>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</si>
  <si>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</si>
  <si>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</si>
  <si>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</si>
  <si>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</si>
  <si>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</si>
  <si>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</si>
  <si>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</si>
  <si>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</si>
  <si>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</si>
  <si>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</si>
  <si>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</si>
  <si>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</si>
  <si>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</si>
  <si>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</si>
  <si>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</si>
  <si>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</si>
  <si>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</si>
  <si>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</si>
  <si>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</si>
  <si>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</si>
  <si>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</si>
  <si>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</si>
  <si>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</si>
  <si>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</si>
  <si>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</si>
  <si>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</si>
  <si>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</si>
  <si>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</si>
  <si>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</si>
  <si>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</si>
  <si>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</si>
  <si>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</si>
  <si>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</si>
  <si>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</si>
  <si>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</si>
  <si>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</si>
  <si>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</si>
  <si>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</si>
  <si>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</si>
  <si>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</si>
  <si>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</si>
  <si>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</si>
  <si>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</si>
  <si>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</si>
  <si>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</si>
  <si>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</si>
  <si>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</si>
  <si>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</si>
  <si>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</si>
  <si>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</si>
  <si>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</si>
  <si>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</si>
  <si>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</si>
  <si>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</si>
  <si>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</si>
  <si>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</si>
  <si>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</si>
  <si>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</si>
  <si>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</si>
  <si>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</si>
  <si>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</si>
  <si>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</si>
  <si>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</si>
  <si>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</si>
  <si>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</si>
  <si>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</si>
  <si>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</si>
  <si>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</si>
  <si>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</si>
  <si>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</si>
  <si>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</si>
  <si>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</si>
  <si>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</si>
  <si>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</si>
  <si>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</si>
  <si>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</si>
  <si>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</si>
  <si>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</si>
  <si>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</si>
  <si>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</si>
  <si>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</si>
  <si>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</si>
  <si>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</si>
  <si>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</si>
  <si>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</si>
  <si>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</si>
  <si>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</si>
  <si>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</si>
  <si>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</si>
  <si>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</si>
  <si>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</si>
  <si>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</si>
  <si>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</si>
  <si>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</si>
  <si>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</si>
  <si>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</si>
  <si>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</si>
  <si>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</si>
  <si>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</si>
  <si>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</si>
  <si>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</si>
  <si>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</si>
  <si>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</si>
  <si>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</si>
  <si>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</si>
  <si>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</si>
  <si>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</si>
  <si>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</si>
  <si>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</si>
  <si>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</si>
  <si>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</si>
  <si>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</si>
  <si>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</si>
  <si>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</si>
  <si>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</si>
  <si>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</si>
  <si>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</si>
  <si>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</si>
  <si>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</si>
  <si>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</si>
  <si>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</si>
  <si>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</si>
  <si>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</si>
  <si>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</si>
  <si>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</si>
  <si>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</si>
  <si>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</si>
  <si>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</si>
  <si>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</si>
  <si>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</si>
  <si>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</si>
  <si>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</si>
  <si>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</si>
  <si>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</si>
  <si>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</si>
  <si>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</si>
  <si>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</si>
  <si>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</si>
  <si>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</si>
  <si>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</si>
  <si>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</si>
  <si>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</si>
  <si>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</si>
  <si>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</si>
  <si>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</si>
  <si>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</si>
  <si>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</si>
  <si>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</si>
  <si>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</si>
  <si>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</si>
  <si>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</si>
  <si>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</si>
  <si>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</si>
  <si>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</si>
  <si>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</si>
  <si>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</si>
  <si>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</si>
  <si>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</si>
  <si>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</si>
  <si>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</si>
  <si>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</si>
  <si>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</si>
  <si>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</si>
  <si>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</si>
  <si>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</si>
  <si>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</si>
  <si>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</si>
  <si>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</si>
  <si>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</si>
  <si>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</si>
  <si>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</si>
  <si>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</si>
  <si>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</si>
  <si>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</si>
  <si>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</si>
  <si>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</si>
  <si>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</si>
  <si>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</si>
  <si>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</si>
  <si>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</si>
  <si>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</si>
  <si>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</si>
  <si>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</si>
  <si>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</si>
  <si>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</si>
  <si>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</si>
  <si>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</si>
  <si>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</si>
  <si>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</si>
  <si>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</si>
  <si>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</si>
  <si>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</si>
  <si>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</si>
  <si>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</si>
  <si>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</si>
  <si>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</si>
  <si>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</si>
  <si>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</si>
  <si>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</si>
  <si>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</si>
  <si>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</si>
  <si>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</si>
  <si>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</si>
  <si>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</si>
  <si>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</si>
  <si>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</si>
  <si>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</si>
  <si>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</si>
  <si>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</si>
  <si>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</si>
  <si>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</si>
  <si>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</si>
  <si>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</si>
  <si>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</si>
  <si>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</si>
  <si>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</si>
  <si>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</si>
  <si>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</si>
  <si>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</si>
  <si>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</si>
  <si>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</si>
  <si>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</si>
  <si>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</si>
  <si>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</si>
  <si>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</si>
  <si>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</si>
  <si>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</si>
  <si>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</si>
  <si>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</si>
  <si>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</si>
  <si>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</si>
  <si>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</si>
  <si>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</si>
  <si>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</si>
  <si>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</si>
  <si>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</si>
  <si>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</si>
  <si>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</si>
  <si>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</si>
  <si>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</si>
  <si>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</si>
  <si>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</si>
  <si>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</si>
  <si>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</si>
  <si>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</si>
  <si>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</si>
  <si>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</si>
  <si>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</si>
  <si>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</si>
  <si>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</si>
  <si>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</si>
  <si>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</si>
  <si>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</si>
  <si>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</si>
  <si>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</si>
  <si>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</si>
  <si>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</si>
  <si>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</si>
  <si>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</si>
  <si>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</si>
  <si>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</si>
  <si>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</si>
  <si>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</si>
  <si>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</si>
  <si>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</si>
  <si>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</si>
  <si>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</si>
  <si>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</si>
  <si>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</si>
  <si>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</si>
  <si>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</si>
  <si>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</si>
  <si>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</si>
  <si>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</si>
  <si>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</si>
  <si>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</si>
  <si>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</si>
  <si>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</si>
  <si>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</si>
  <si>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</si>
  <si>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</si>
  <si>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</si>
  <si>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</si>
  <si>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</si>
  <si>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</si>
  <si>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</si>
  <si>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</si>
  <si>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</si>
  <si>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</si>
  <si>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</si>
  <si>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</si>
  <si>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</si>
  <si>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</si>
  <si>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</si>
  <si>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</si>
  <si>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</si>
  <si>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</si>
  <si>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</si>
  <si>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</si>
  <si>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</si>
  <si>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</si>
  <si>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</si>
  <si>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</si>
  <si>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</si>
  <si>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</si>
  <si>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</si>
  <si>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</si>
  <si>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</si>
  <si>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</si>
  <si>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</si>
  <si>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</si>
  <si>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</si>
  <si>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</si>
  <si>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</si>
  <si>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</si>
  <si>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</si>
  <si>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</si>
  <si>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</si>
  <si>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</si>
  <si>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</si>
  <si>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</si>
  <si>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</si>
  <si>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</si>
  <si>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</si>
  <si>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</si>
  <si>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</si>
  <si>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</si>
  <si>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</si>
  <si>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</si>
  <si>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</si>
  <si>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</si>
  <si>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</si>
  <si>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</si>
  <si>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</si>
  <si>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</si>
  <si>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</si>
  <si>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</si>
  <si>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</si>
  <si>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</si>
  <si>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</si>
  <si>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</si>
  <si>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</si>
  <si>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</si>
  <si>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</si>
  <si>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</si>
  <si>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</si>
  <si>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</si>
  <si>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</si>
  <si>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</si>
  <si>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</si>
  <si>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</si>
  <si>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</si>
  <si>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</si>
  <si>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</si>
  <si>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</si>
  <si>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</si>
  <si>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</si>
  <si>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</si>
  <si>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</si>
  <si>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</si>
  <si>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</si>
  <si>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</si>
  <si>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</si>
  <si>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</si>
  <si>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</si>
  <si>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</si>
  <si>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</si>
  <si>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</si>
  <si>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</si>
  <si>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</si>
  <si>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</si>
  <si>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</si>
  <si>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</si>
  <si>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</si>
  <si>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</si>
  <si>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</si>
  <si>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</si>
  <si>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</si>
  <si>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</si>
  <si>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</si>
  <si>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</si>
  <si>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</si>
  <si>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</si>
  <si>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</si>
  <si>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</si>
  <si>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</si>
  <si>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</si>
  <si>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</si>
  <si>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</si>
  <si>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</si>
  <si>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</si>
  <si>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</si>
  <si>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</si>
  <si>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</si>
  <si>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</si>
  <si>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</si>
  <si>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</si>
  <si>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</si>
  <si>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</si>
  <si>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</si>
  <si>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</si>
  <si>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</si>
  <si>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</si>
  <si>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</si>
  <si>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</si>
  <si>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</si>
  <si>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</si>
  <si>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</si>
  <si>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</si>
  <si>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</si>
  <si>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</si>
  <si>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</si>
  <si>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</si>
  <si>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</si>
  <si>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</si>
  <si>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</si>
  <si>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</si>
  <si>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</si>
  <si>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</si>
  <si>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</si>
  <si>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</si>
  <si>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</si>
  <si>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</si>
  <si>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</si>
  <si>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</si>
  <si>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</si>
  <si>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</si>
  <si>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</si>
  <si>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</si>
  <si>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</si>
  <si>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</si>
  <si>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</si>
  <si>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</si>
  <si>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</si>
  <si>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</si>
  <si>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</si>
  <si>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</si>
  <si>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</si>
  <si>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</si>
  <si>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</si>
  <si>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</si>
  <si>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</si>
  <si>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</si>
  <si>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</si>
  <si>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</si>
  <si>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</si>
  <si>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</si>
  <si>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</si>
  <si>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</si>
  <si>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</si>
  <si>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</si>
  <si>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</si>
  <si>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</si>
  <si>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</si>
  <si>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</si>
  <si>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</si>
  <si>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</si>
  <si>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</si>
  <si>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</si>
  <si>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</si>
  <si>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</si>
  <si>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</si>
  <si>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</si>
  <si>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</si>
  <si>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</si>
  <si>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</si>
  <si>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</si>
  <si>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</si>
  <si>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</si>
  <si>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</si>
  <si>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</si>
  <si>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</si>
  <si>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</si>
  <si>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</si>
  <si>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</si>
  <si>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</si>
  <si>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</si>
  <si>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</si>
  <si>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</si>
  <si>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</si>
  <si>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</si>
  <si>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</si>
  <si>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</si>
  <si>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</si>
  <si>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</si>
  <si>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</si>
  <si>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</si>
  <si>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</si>
  <si>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</si>
  <si>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</si>
  <si>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</si>
  <si>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</si>
  <si>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</si>
  <si>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</si>
  <si>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</si>
  <si>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</si>
  <si>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</si>
  <si>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</si>
  <si>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</si>
  <si>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</si>
  <si>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</si>
  <si>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</si>
  <si>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</si>
  <si>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</si>
  <si>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</si>
  <si>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</si>
  <si>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</si>
  <si>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</si>
  <si>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</si>
  <si>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</si>
  <si>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</si>
  <si>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</si>
  <si>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</si>
  <si>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</si>
  <si>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</si>
  <si>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</si>
  <si>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</si>
  <si>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</si>
  <si>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</si>
  <si>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</si>
  <si>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</si>
  <si>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</si>
  <si>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</si>
  <si>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</si>
  <si>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</si>
  <si>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</si>
  <si>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</si>
  <si>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</si>
  <si>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</si>
  <si>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</si>
  <si>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</si>
  <si>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</si>
  <si>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</si>
  <si>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</si>
  <si>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</si>
  <si>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</si>
  <si>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</si>
  <si>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</si>
  <si>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</si>
  <si>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</si>
  <si>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</si>
  <si>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</si>
  <si>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</si>
  <si>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</si>
  <si>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</si>
  <si>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</si>
  <si>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</si>
  <si>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</si>
  <si>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</si>
  <si>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</si>
  <si>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</si>
  <si>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</si>
  <si>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</si>
  <si>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</si>
  <si>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</si>
  <si>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</si>
  <si>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</si>
  <si>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</si>
  <si>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</si>
  <si>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</si>
  <si>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</si>
  <si>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</si>
  <si>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</si>
  <si>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</si>
  <si>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</si>
  <si>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</si>
  <si>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</si>
  <si>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</si>
  <si>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</si>
  <si>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</si>
  <si>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</si>
  <si>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</si>
  <si>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</si>
  <si>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</si>
  <si>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</si>
  <si>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</si>
  <si>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</si>
  <si>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</si>
  <si>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</si>
  <si>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</si>
  <si>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</si>
  <si>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</si>
  <si>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</si>
  <si>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</si>
  <si>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</si>
  <si>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</si>
  <si>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</si>
  <si>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</si>
  <si>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</si>
  <si>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</si>
  <si>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</si>
  <si>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</si>
  <si>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</si>
  <si>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</si>
  <si>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</si>
  <si>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</si>
  <si>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</si>
  <si>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</si>
  <si>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</si>
  <si>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</si>
  <si>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</si>
  <si>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</si>
  <si>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</si>
  <si>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</si>
  <si>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</si>
  <si>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</si>
  <si>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</si>
  <si>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</si>
  <si>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</si>
  <si>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</si>
  <si>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</si>
  <si>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</si>
  <si>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</si>
  <si>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</si>
  <si>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</si>
  <si>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</si>
  <si>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</si>
  <si>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</si>
  <si>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</si>
  <si>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</si>
  <si>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</si>
  <si>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</si>
  <si>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</si>
  <si>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</si>
  <si>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</si>
  <si>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</si>
  <si>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</si>
  <si>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</si>
  <si>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</si>
  <si>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</si>
  <si>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</si>
  <si>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</si>
  <si>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</si>
  <si>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</si>
  <si>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</si>
  <si>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</si>
  <si>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</si>
  <si>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</si>
  <si>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</si>
  <si>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</si>
  <si>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</si>
  <si>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</si>
  <si>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</si>
  <si>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</si>
  <si>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</si>
  <si>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</si>
  <si>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</si>
  <si>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</si>
  <si>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</si>
  <si>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</si>
  <si>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</si>
  <si>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</si>
  <si>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</si>
  <si>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</si>
  <si>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</si>
  <si>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</si>
  <si>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</si>
  <si>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</si>
  <si>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</si>
  <si>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</si>
  <si>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</si>
  <si>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</si>
  <si>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</si>
  <si>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</si>
  <si>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</si>
  <si>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</si>
  <si>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</si>
  <si>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</si>
  <si>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</si>
  <si>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</si>
  <si>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</si>
  <si>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</si>
  <si>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</si>
  <si>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</si>
  <si>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</si>
  <si>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</si>
  <si>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</si>
  <si>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</si>
  <si>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</si>
  <si>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</si>
  <si>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</si>
  <si>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</si>
  <si>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</si>
  <si>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</si>
  <si>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</si>
  <si>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</si>
  <si>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</si>
  <si>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</si>
  <si>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</si>
  <si>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</si>
  <si>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</si>
  <si>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</si>
  <si>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</si>
  <si>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</si>
  <si>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</si>
  <si>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</si>
  <si>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</si>
  <si>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</si>
  <si>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</si>
  <si>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</si>
  <si>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</si>
  <si>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</si>
  <si>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</si>
  <si>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</si>
  <si>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</si>
  <si>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</si>
  <si>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</si>
  <si>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</si>
  <si>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</si>
  <si>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</si>
  <si>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</si>
  <si>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</si>
  <si>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</si>
  <si>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</si>
  <si>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</si>
  <si>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</si>
  <si>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</si>
  <si>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</si>
  <si>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</si>
  <si>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</si>
  <si>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</si>
  <si>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</si>
  <si>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</si>
  <si>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</si>
  <si>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</si>
  <si>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</si>
  <si>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</si>
  <si>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</si>
  <si>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</si>
  <si>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</si>
  <si>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</si>
  <si>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</si>
  <si>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</si>
  <si>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</si>
  <si>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</si>
  <si>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</si>
  <si>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</si>
  <si>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</si>
  <si>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</si>
  <si>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</si>
  <si>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</si>
  <si>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</si>
  <si>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</si>
  <si>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</si>
  <si>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</si>
  <si>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</si>
  <si>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</si>
  <si>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</si>
  <si>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</si>
  <si>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</si>
  <si>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</si>
  <si>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</si>
  <si>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</si>
  <si>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</si>
  <si>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</si>
  <si>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</si>
  <si>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</si>
  <si>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</si>
  <si>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</si>
  <si>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</si>
  <si>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</si>
  <si>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</si>
  <si>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</si>
  <si>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</si>
  <si>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</si>
  <si>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</si>
  <si>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</si>
  <si>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</si>
  <si>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</si>
  <si>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</si>
  <si>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</si>
  <si>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</si>
  <si>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</si>
  <si>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</si>
  <si>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</si>
  <si>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</si>
  <si>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</si>
  <si>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</si>
  <si>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</si>
  <si>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</si>
  <si>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</si>
  <si>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</si>
  <si>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</si>
  <si>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</si>
  <si>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</si>
  <si>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</si>
  <si>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</si>
  <si>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</si>
  <si>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</si>
  <si>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</si>
  <si>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</si>
  <si>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</si>
  <si>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</si>
  <si>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</si>
  <si>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</si>
  <si>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</si>
  <si>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</si>
  <si>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</si>
  <si>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</si>
  <si>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</si>
  <si>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</si>
  <si>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</si>
  <si>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</si>
  <si>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</si>
  <si>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</si>
  <si>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</si>
  <si>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</si>
  <si>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</si>
  <si>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</si>
  <si>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</si>
  <si>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</si>
  <si>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</si>
  <si>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</si>
  <si>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</si>
  <si>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</si>
  <si>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</si>
  <si>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</si>
  <si>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</si>
  <si>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</si>
  <si>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</si>
  <si>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</si>
  <si>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</si>
  <si>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</si>
  <si>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</si>
  <si>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</si>
  <si>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</si>
  <si>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</si>
  <si>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</si>
  <si>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</si>
  <si>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</si>
  <si>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</si>
  <si>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</si>
  <si>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</si>
  <si>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</si>
  <si>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</si>
  <si>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</si>
  <si>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</si>
  <si>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</si>
  <si>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</si>
  <si>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</si>
  <si>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</si>
  <si>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</si>
  <si>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</si>
  <si>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</si>
  <si>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</si>
  <si>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</si>
  <si>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</si>
  <si>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</si>
  <si>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</si>
  <si>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</si>
  <si>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</si>
  <si>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</si>
  <si>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</si>
  <si>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</si>
  <si>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</si>
  <si>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</si>
  <si>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</si>
  <si>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</si>
  <si>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</si>
  <si>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</si>
  <si>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</si>
  <si>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</si>
  <si>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</si>
  <si>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</si>
  <si>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</si>
  <si>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</si>
  <si>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</si>
  <si>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</si>
  <si>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</si>
  <si>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</si>
  <si>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</si>
  <si>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</si>
  <si>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</si>
  <si>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</si>
  <si>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</si>
  <si>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</si>
  <si>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</si>
  <si>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</si>
  <si>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</si>
  <si>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</si>
  <si>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</si>
  <si>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</si>
  <si>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</si>
  <si>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</si>
  <si>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</si>
  <si>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</si>
  <si>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</si>
  <si>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</si>
  <si>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</si>
  <si>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</si>
  <si>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</si>
  <si>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</si>
  <si>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</si>
  <si>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</si>
  <si>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</si>
  <si>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</si>
  <si>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</si>
  <si>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</si>
  <si>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</si>
  <si>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</si>
  <si>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</si>
  <si>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</si>
  <si>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</si>
  <si>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</si>
  <si>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</si>
  <si>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</si>
  <si>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</si>
  <si>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</si>
  <si>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</si>
  <si>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</si>
  <si>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</si>
  <si>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</si>
  <si>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</si>
  <si>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</si>
  <si>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</si>
  <si>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</si>
  <si>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</si>
  <si>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</si>
  <si>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</si>
  <si>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</si>
  <si>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</si>
  <si>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</si>
  <si>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</si>
  <si>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</si>
  <si>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</si>
  <si>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</si>
  <si>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</si>
  <si>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</si>
  <si>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</si>
  <si>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</si>
  <si>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</si>
  <si>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</si>
  <si>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</si>
  <si>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</si>
  <si>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</si>
  <si>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</si>
  <si>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</si>
  <si>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</si>
  <si>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</si>
  <si>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</si>
  <si>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</si>
  <si>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</si>
  <si>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</si>
  <si>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</si>
  <si>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</si>
  <si>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</si>
  <si>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</si>
  <si>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</si>
  <si>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</si>
  <si>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</si>
  <si>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</si>
  <si>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</si>
  <si>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</si>
  <si>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</si>
  <si>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</si>
  <si>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</si>
  <si>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</si>
  <si>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</si>
  <si>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</si>
  <si>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</si>
  <si>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</si>
  <si>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</si>
  <si>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</si>
  <si>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</si>
  <si>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</si>
  <si>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</si>
  <si>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</si>
  <si>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</si>
  <si>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</si>
  <si>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</si>
  <si>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</si>
  <si>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</si>
  <si>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</si>
  <si>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</si>
  <si>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</si>
  <si>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</si>
  <si>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</si>
  <si>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</si>
  <si>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</si>
  <si>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</si>
  <si>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</si>
  <si>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</si>
  <si>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</si>
  <si>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</si>
  <si>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</si>
  <si>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</si>
  <si>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</si>
  <si>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</si>
  <si>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</si>
  <si>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</si>
  <si>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</si>
  <si>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</si>
  <si>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</si>
  <si>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</si>
  <si>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</si>
  <si>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</si>
  <si>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</si>
  <si>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</si>
  <si>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</si>
  <si>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</si>
  <si>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</si>
  <si>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</si>
  <si>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</si>
  <si>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</si>
  <si>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</si>
  <si>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</si>
  <si>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</si>
  <si>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</si>
  <si>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</si>
  <si>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</si>
  <si>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</si>
  <si>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</si>
  <si>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</si>
  <si>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</si>
  <si>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</si>
  <si>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</si>
  <si>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</si>
  <si>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</si>
  <si>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</si>
  <si>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</si>
  <si>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</si>
  <si>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</si>
  <si>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</si>
  <si>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</si>
  <si>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</si>
  <si>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</si>
  <si>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</si>
  <si>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</si>
  <si>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</si>
  <si>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</si>
  <si>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</si>
  <si>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</si>
  <si>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</si>
  <si>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</si>
  <si>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</si>
  <si>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</si>
  <si>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</si>
  <si>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</si>
  <si>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</si>
  <si>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</si>
  <si>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</si>
  <si>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</si>
  <si>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</si>
  <si>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</si>
  <si>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</si>
  <si>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</si>
  <si>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</si>
  <si>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</si>
  <si>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</si>
  <si>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</si>
  <si>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</si>
  <si>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</si>
  <si>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</si>
  <si>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</si>
  <si>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</si>
  <si>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</si>
  <si>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</si>
  <si>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</si>
  <si>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</si>
  <si>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</si>
  <si>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</si>
  <si>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</si>
  <si>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</si>
  <si>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</si>
  <si>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</si>
  <si>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</si>
  <si>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</si>
  <si>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</si>
  <si>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</si>
  <si>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</si>
  <si>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</si>
  <si>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</si>
  <si>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</si>
  <si>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</si>
  <si>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</si>
  <si>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</si>
  <si>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</si>
  <si>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</si>
  <si>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</si>
  <si>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</si>
  <si>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</si>
  <si>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</si>
  <si>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</si>
  <si>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</si>
  <si>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</si>
  <si>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</si>
  <si>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</si>
  <si>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</si>
  <si>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</si>
  <si>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</si>
  <si>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</si>
  <si>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</si>
  <si>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</si>
  <si>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</si>
  <si>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</si>
  <si>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</si>
  <si>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</si>
  <si>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</si>
  <si>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</si>
  <si>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</si>
  <si>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</si>
  <si>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</si>
  <si>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</si>
  <si>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</si>
  <si>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</si>
  <si>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</si>
  <si>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</si>
  <si>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</si>
  <si>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</si>
  <si>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</si>
  <si>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</si>
  <si>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</si>
  <si>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</si>
  <si>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</si>
  <si>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</si>
  <si>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</si>
  <si>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</si>
  <si>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</si>
  <si>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</si>
  <si>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</si>
  <si>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</si>
  <si>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</si>
  <si>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</si>
  <si>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</si>
  <si>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</si>
  <si>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</si>
  <si>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</si>
  <si>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</si>
  <si>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</si>
  <si>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</si>
  <si>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</si>
  <si>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</si>
  <si>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</si>
  <si>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</si>
  <si>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</si>
  <si>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</si>
  <si>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</si>
  <si>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</si>
  <si>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</si>
  <si>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</si>
  <si>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</si>
  <si>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</si>
  <si>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</si>
  <si>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</si>
  <si>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</si>
  <si>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</si>
  <si>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</si>
  <si>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</si>
  <si>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</si>
  <si>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</si>
  <si>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</si>
  <si>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</si>
  <si>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</si>
  <si>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</si>
  <si>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</si>
  <si>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</si>
  <si>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</si>
  <si>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</si>
  <si>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</si>
  <si>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</si>
  <si>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</si>
  <si>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</si>
  <si>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</si>
  <si>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</si>
  <si>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</si>
  <si>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</si>
  <si>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</si>
  <si>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</si>
  <si>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</si>
  <si>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</si>
  <si>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</si>
  <si>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</si>
  <si>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</si>
  <si>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</si>
  <si>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</si>
  <si>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</si>
  <si>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</si>
  <si>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</si>
  <si>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</si>
  <si>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</si>
  <si>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</si>
  <si>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</si>
  <si>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</si>
  <si>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</si>
  <si>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</si>
  <si>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</si>
  <si>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</si>
  <si>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</si>
  <si>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</si>
  <si>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</si>
  <si>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</si>
  <si>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</si>
  <si>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</si>
  <si>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</si>
  <si>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</si>
  <si>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</si>
  <si>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</si>
  <si>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</si>
  <si>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</si>
  <si>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</si>
  <si>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</si>
  <si>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</si>
  <si>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</si>
  <si>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</si>
  <si>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</si>
  <si>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</si>
  <si>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</si>
  <si>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</si>
  <si>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</si>
  <si>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</si>
  <si>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</si>
  <si>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</si>
  <si>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</si>
  <si>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</si>
  <si>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</si>
  <si>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</si>
  <si>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</si>
  <si>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</si>
  <si>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</si>
  <si>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</si>
  <si>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</si>
  <si>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</si>
  <si>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</si>
  <si>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</si>
  <si>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</si>
  <si>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</si>
  <si>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</si>
  <si>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</si>
  <si>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</si>
  <si>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</si>
  <si>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</si>
  <si>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</si>
  <si>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</si>
  <si>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</si>
  <si>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</si>
  <si>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</si>
  <si>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</si>
  <si>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</si>
  <si>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</si>
  <si>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</si>
  <si>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</si>
  <si>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</si>
  <si>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</si>
  <si>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</si>
  <si>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</si>
  <si>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</si>
  <si>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</si>
  <si>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</si>
  <si>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</si>
  <si>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</si>
  <si>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</si>
  <si>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</si>
  <si>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</si>
  <si>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</si>
  <si>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</si>
  <si>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</si>
  <si>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</si>
  <si>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</si>
  <si>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</si>
  <si>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</si>
  <si>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</si>
  <si>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</si>
  <si>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</si>
  <si>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</si>
  <si>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</si>
  <si>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</si>
  <si>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</si>
  <si>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</si>
  <si>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</si>
  <si>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</si>
  <si>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</si>
  <si>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</si>
  <si>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</si>
  <si>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</si>
  <si>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</si>
  <si>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</si>
  <si>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</si>
  <si>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</si>
  <si>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</si>
  <si>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</si>
  <si>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</si>
  <si>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</si>
  <si>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</si>
  <si>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</si>
  <si>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</si>
  <si>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</si>
  <si>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</si>
  <si>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</si>
  <si>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</si>
  <si>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</si>
  <si>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</si>
  <si>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</si>
  <si>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</si>
  <si>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</si>
  <si>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</si>
  <si>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</si>
  <si>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</si>
  <si>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</si>
  <si>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</si>
  <si>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</si>
  <si>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</si>
  <si>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</si>
  <si>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</si>
  <si>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</si>
  <si>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</si>
  <si>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</si>
  <si>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</si>
  <si>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</si>
  <si>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</si>
  <si>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</si>
  <si>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</si>
  <si>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</si>
  <si>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</si>
  <si>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</si>
  <si>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</si>
  <si>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</si>
  <si>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</si>
  <si>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</si>
  <si>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</si>
  <si>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</si>
  <si>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</si>
  <si>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</si>
  <si>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</si>
  <si>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</si>
  <si>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</si>
  <si>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</si>
  <si>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</si>
  <si>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</si>
  <si>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</si>
  <si>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</si>
  <si>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</si>
  <si>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</si>
  <si>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</si>
  <si>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</si>
  <si>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</si>
  <si>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</si>
  <si>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</si>
  <si>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</si>
  <si>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</si>
  <si>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</si>
  <si>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</si>
  <si>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</si>
  <si>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</si>
  <si>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</si>
  <si>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</si>
  <si>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</si>
  <si>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</si>
  <si>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</si>
  <si>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</si>
  <si>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</si>
  <si>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</si>
  <si>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</si>
  <si>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</si>
  <si>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</si>
  <si>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</si>
  <si>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</si>
  <si>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</si>
  <si>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</si>
  <si>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</si>
  <si>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</si>
  <si>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</si>
  <si>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</si>
  <si>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</si>
  <si>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</si>
  <si>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</si>
  <si>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</si>
  <si>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</si>
  <si>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</si>
  <si>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</si>
  <si>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</si>
  <si>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</si>
  <si>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</si>
  <si>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</si>
  <si>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</si>
  <si>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</si>
  <si>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</si>
  <si>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</si>
  <si>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</si>
  <si>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</si>
  <si>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</si>
  <si>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</si>
  <si>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</si>
  <si>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</si>
  <si>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</si>
  <si>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</si>
  <si>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</si>
  <si>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</si>
  <si>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</si>
  <si>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</si>
  <si>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</si>
  <si>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</si>
  <si>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</si>
  <si>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</si>
  <si>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</si>
  <si>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</si>
  <si>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</si>
  <si>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</si>
  <si>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</si>
  <si>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</si>
  <si>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</si>
  <si>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</si>
  <si>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</si>
  <si>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</si>
  <si>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</si>
  <si>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</si>
  <si>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</si>
  <si>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</si>
  <si>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</si>
  <si>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</si>
  <si>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</si>
  <si>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</si>
  <si>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</si>
  <si>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</si>
  <si>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</si>
  <si>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</si>
  <si>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</si>
  <si>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</si>
  <si>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</si>
  <si>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</si>
  <si>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</si>
  <si>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</si>
  <si>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</si>
  <si>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</si>
  <si>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</si>
  <si>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</si>
  <si>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</si>
  <si>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</si>
  <si>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</si>
  <si>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</si>
  <si>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</si>
  <si>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</si>
  <si>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</si>
  <si>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</si>
  <si>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</si>
  <si>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</si>
  <si>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</si>
  <si>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</si>
  <si>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</si>
  <si>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</si>
  <si>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</si>
  <si>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</si>
  <si>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</si>
  <si>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</si>
  <si>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</si>
  <si>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</si>
  <si>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</si>
  <si>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</si>
  <si>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</si>
  <si>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</si>
  <si>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</si>
  <si>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</si>
  <si>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</si>
  <si>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</si>
  <si>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</si>
  <si>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</si>
  <si>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</si>
  <si>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</si>
  <si>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</si>
  <si>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</si>
  <si>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</si>
  <si>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</si>
  <si>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</si>
  <si>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</si>
  <si>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</si>
  <si>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</si>
  <si>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</si>
  <si>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</si>
  <si>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</si>
  <si>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</si>
  <si>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</si>
  <si>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</si>
  <si>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</si>
  <si>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</si>
  <si>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</si>
  <si>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</si>
  <si>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</si>
  <si>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</si>
  <si>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</si>
  <si>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</si>
  <si>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</si>
  <si>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</si>
  <si>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</si>
  <si>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</si>
  <si>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</si>
  <si>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</si>
  <si>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</si>
  <si>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</si>
  <si>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</si>
  <si>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</si>
  <si>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</si>
  <si>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</si>
  <si>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</si>
  <si>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</si>
  <si>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</si>
  <si>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</si>
  <si>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</si>
  <si>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</si>
  <si>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</si>
  <si>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</si>
  <si>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</si>
  <si>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</si>
  <si>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</si>
  <si>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</si>
  <si>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</si>
  <si>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</si>
  <si>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</si>
  <si>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</si>
  <si>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</si>
  <si>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</si>
  <si>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</si>
  <si>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</si>
  <si>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</si>
  <si>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</si>
  <si>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</si>
  <si>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</si>
  <si>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</si>
  <si>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</si>
  <si>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</si>
  <si>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</si>
  <si>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</si>
  <si>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</si>
  <si>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</si>
  <si>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</si>
  <si>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</si>
  <si>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</si>
  <si>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</si>
  <si>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</si>
  <si>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</si>
  <si>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</si>
  <si>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</si>
  <si>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</si>
  <si>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</si>
  <si>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</si>
  <si>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</si>
  <si>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</si>
  <si>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</si>
  <si>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</si>
  <si>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</si>
  <si>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</si>
  <si>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</si>
  <si>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</si>
  <si>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</si>
  <si>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</si>
  <si>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</si>
  <si>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</si>
  <si>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</si>
  <si>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</si>
  <si>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</si>
  <si>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</si>
  <si>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</si>
  <si>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</si>
  <si>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</si>
  <si>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</si>
  <si>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</si>
  <si>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</si>
  <si>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</si>
  <si>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</si>
  <si>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</si>
  <si>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</si>
  <si>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</si>
  <si>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</si>
  <si>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</si>
  <si>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</si>
  <si>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</si>
  <si>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</si>
  <si>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</si>
  <si>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</si>
  <si>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</si>
  <si>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</si>
  <si>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</si>
  <si>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</si>
  <si>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</si>
  <si>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</si>
  <si>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</si>
  <si>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</si>
  <si>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</si>
  <si>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</si>
  <si>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</si>
  <si>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</si>
  <si>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</si>
  <si>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</si>
  <si>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</si>
  <si>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</si>
  <si>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</si>
  <si>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</si>
  <si>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</si>
  <si>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</si>
  <si>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</si>
  <si>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</si>
  <si>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</si>
  <si>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</si>
  <si>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</si>
  <si>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</si>
  <si>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</si>
  <si>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</si>
  <si>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</si>
  <si>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</si>
  <si>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</si>
  <si>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</si>
  <si>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</si>
  <si>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</si>
  <si>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</si>
  <si>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</si>
  <si>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</si>
  <si>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</si>
  <si>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</si>
  <si>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</si>
  <si>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</si>
  <si>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</si>
  <si>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</si>
  <si>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</si>
  <si>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</si>
  <si>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</si>
  <si>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</si>
  <si>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</si>
  <si>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</si>
  <si>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</si>
  <si>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</si>
  <si>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</si>
  <si>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</si>
  <si>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</si>
  <si>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</si>
  <si>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</si>
  <si>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</si>
  <si>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</si>
  <si>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</si>
  <si>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</si>
  <si>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</si>
  <si>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</si>
  <si>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</si>
  <si>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</si>
  <si>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</si>
  <si>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</si>
  <si>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</si>
  <si>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</si>
  <si>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</si>
  <si>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</si>
  <si>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</si>
  <si>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</si>
  <si>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</si>
  <si>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</si>
  <si>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</si>
  <si>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</si>
  <si>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</si>
  <si>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</si>
  <si>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</si>
  <si>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</si>
  <si>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</si>
  <si>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</si>
  <si>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</si>
  <si>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</si>
  <si>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</si>
  <si>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</si>
  <si>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</si>
  <si>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</si>
  <si>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</si>
  <si>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</si>
  <si>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</si>
  <si>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</si>
  <si>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</si>
  <si>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</si>
  <si>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</si>
  <si>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</si>
  <si>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</si>
  <si>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</si>
  <si>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</si>
  <si>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</si>
  <si>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</si>
  <si>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</si>
  <si>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</si>
  <si>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</si>
  <si>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</si>
  <si>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</si>
  <si>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</si>
  <si>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</si>
  <si>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</si>
  <si>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</si>
  <si>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</si>
  <si>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</si>
  <si>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</si>
  <si>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</si>
  <si>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</si>
  <si>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</si>
  <si>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</si>
  <si>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</si>
  <si>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</si>
  <si>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</si>
  <si>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</si>
  <si>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</si>
  <si>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</si>
  <si>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</si>
  <si>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</si>
  <si>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</si>
  <si>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</si>
  <si>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</si>
  <si>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</si>
  <si>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</si>
  <si>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</si>
  <si>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</si>
  <si>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</si>
  <si>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</si>
  <si>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</si>
  <si>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</si>
  <si>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</si>
  <si>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</si>
  <si>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</si>
  <si>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</si>
  <si>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</si>
  <si>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</si>
  <si>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</si>
  <si>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</si>
  <si>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</si>
  <si>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</si>
  <si>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</si>
  <si>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</si>
  <si>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</si>
  <si>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</si>
  <si>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</si>
  <si>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</si>
  <si>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</si>
  <si>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</si>
  <si>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</si>
  <si>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</si>
  <si>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</si>
  <si>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</si>
  <si>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</si>
  <si>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</si>
  <si>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</si>
  <si>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</si>
  <si>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</si>
  <si>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</si>
  <si>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</si>
  <si>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</si>
  <si>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</si>
  <si>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</si>
  <si>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</si>
  <si>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</si>
  <si>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</si>
  <si>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</si>
  <si>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</si>
  <si>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</si>
  <si>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</si>
  <si>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</si>
  <si>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</si>
  <si>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</si>
  <si>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</si>
  <si>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</si>
  <si>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</si>
  <si>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</si>
  <si>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</si>
  <si>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</si>
  <si>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</si>
  <si>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</si>
  <si>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</si>
  <si>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</si>
  <si>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</si>
  <si>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</si>
  <si>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</si>
  <si>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</si>
  <si>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</si>
  <si>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</si>
  <si>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</si>
  <si>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</si>
  <si>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</si>
  <si>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</si>
  <si>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</si>
  <si>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</si>
  <si>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</si>
  <si>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</si>
  <si>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</si>
  <si>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</si>
  <si>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</si>
  <si>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</si>
  <si>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</si>
  <si>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</si>
  <si>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</si>
  <si>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</si>
  <si>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</si>
  <si>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</si>
  <si>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</si>
  <si>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</si>
  <si>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</si>
  <si>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</si>
  <si>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</si>
  <si>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</si>
  <si>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</si>
  <si>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</si>
  <si>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</si>
  <si>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</si>
  <si>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</si>
  <si>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</si>
  <si>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</si>
  <si>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</si>
  <si>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</si>
  <si>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</si>
  <si>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</si>
  <si>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</si>
  <si>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</si>
  <si>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</si>
  <si>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</si>
  <si>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</si>
  <si>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</si>
  <si>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</si>
  <si>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</si>
  <si>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</si>
  <si>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</si>
  <si>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</si>
  <si>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</si>
  <si>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</si>
  <si>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</si>
  <si>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</si>
  <si>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</si>
  <si>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</si>
  <si>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</si>
  <si>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</si>
  <si>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</si>
  <si>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</si>
  <si>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</si>
  <si>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</si>
  <si>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</si>
  <si>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</si>
  <si>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</si>
  <si>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</si>
  <si>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</si>
  <si>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</si>
  <si>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</si>
  <si>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</si>
  <si>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</si>
  <si>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</si>
  <si>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</si>
  <si>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</si>
  <si>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</si>
  <si>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</si>
  <si>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</si>
  <si>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</si>
  <si>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</si>
  <si>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</si>
  <si>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</si>
  <si>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</si>
  <si>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</si>
  <si>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</si>
  <si>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</si>
  <si>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</si>
  <si>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</si>
  <si>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</si>
  <si>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</si>
  <si>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</si>
  <si>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</si>
  <si>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</si>
  <si>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</si>
  <si>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</si>
  <si>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</si>
  <si>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</si>
  <si>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</si>
  <si>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</si>
  <si>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</si>
  <si>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</si>
  <si>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</si>
  <si>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</si>
  <si>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</si>
  <si>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</si>
  <si>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</si>
  <si>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</si>
  <si>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</si>
  <si>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</si>
  <si>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</si>
  <si>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</si>
  <si>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</si>
  <si>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</si>
  <si>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</si>
  <si>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</si>
  <si>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</si>
  <si>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</si>
  <si>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</si>
  <si>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</si>
  <si>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</si>
  <si>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</si>
  <si>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</si>
  <si>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</si>
  <si>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</si>
  <si>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</si>
  <si>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</si>
  <si>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</si>
  <si>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</si>
  <si>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</si>
  <si>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</si>
  <si>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</si>
  <si>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</si>
  <si>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</si>
  <si>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</si>
  <si>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</si>
  <si>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</si>
  <si>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</si>
  <si>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</si>
  <si>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</si>
  <si>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</si>
  <si>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</si>
  <si>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</si>
  <si>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</si>
  <si>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</si>
  <si>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</si>
  <si>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</si>
  <si>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</si>
  <si>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</si>
  <si>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</si>
  <si>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</si>
  <si>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</si>
  <si>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</si>
  <si>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</si>
  <si>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</si>
  <si>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</si>
  <si>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</si>
  <si>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</si>
  <si>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</si>
  <si>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</si>
  <si>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</si>
  <si>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</si>
  <si>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</si>
  <si>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</si>
  <si>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</si>
  <si>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</si>
  <si>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</si>
  <si>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</si>
  <si>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</si>
  <si>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</si>
  <si>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</si>
  <si>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</si>
  <si>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</si>
  <si>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</si>
  <si>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</si>
  <si>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</si>
  <si>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</si>
  <si>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</si>
  <si>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</si>
  <si>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</si>
  <si>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</si>
  <si>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</si>
  <si>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</si>
  <si>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</si>
  <si>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</si>
  <si>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</si>
  <si>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</si>
  <si>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</si>
  <si>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</si>
  <si>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</si>
  <si>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</si>
  <si>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</si>
  <si>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</si>
  <si>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</si>
  <si>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</si>
  <si>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</si>
  <si>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</si>
  <si>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</si>
  <si>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</si>
  <si>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</si>
  <si>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</si>
  <si>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</si>
  <si>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</si>
  <si>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</si>
  <si>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</si>
  <si>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</si>
  <si>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</si>
  <si>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</si>
  <si>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</si>
  <si>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</si>
  <si>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</si>
  <si>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</si>
  <si>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</si>
  <si>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</si>
  <si>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</si>
  <si>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</si>
  <si>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</si>
  <si>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</si>
  <si>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</si>
  <si>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</si>
  <si>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</si>
  <si>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</si>
  <si>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</si>
  <si>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</si>
  <si>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</si>
  <si>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</si>
  <si>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</si>
  <si>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</si>
  <si>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</si>
  <si>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</si>
  <si>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</si>
  <si>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</si>
  <si>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</si>
  <si>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</si>
  <si>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</si>
  <si>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</si>
  <si>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</si>
  <si>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</si>
  <si>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</si>
  <si>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</si>
  <si>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</si>
  <si>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</si>
  <si>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</si>
  <si>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</si>
  <si>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</si>
  <si>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</si>
  <si>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</si>
  <si>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</si>
  <si>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</si>
  <si>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</si>
  <si>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</si>
  <si>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</si>
  <si>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</si>
  <si>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</si>
  <si>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</si>
  <si>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</si>
  <si>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</si>
  <si>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</si>
  <si>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</si>
  <si>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</si>
  <si>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</si>
  <si>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</si>
  <si>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</si>
  <si>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</si>
  <si>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</si>
  <si>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</si>
  <si>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</si>
  <si>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</si>
  <si>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</si>
  <si>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</si>
  <si>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</si>
  <si>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</si>
  <si>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</si>
  <si>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</si>
  <si>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</si>
  <si>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</si>
  <si>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</si>
  <si>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</si>
  <si>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</si>
  <si>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</si>
  <si>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</si>
  <si>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</si>
  <si>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</si>
  <si>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</si>
  <si>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</si>
  <si>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</si>
  <si>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</si>
  <si>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</si>
  <si>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</si>
  <si>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</si>
  <si>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</si>
  <si>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</si>
  <si>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</si>
  <si>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</si>
  <si>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</si>
  <si>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</si>
  <si>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</si>
  <si>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</si>
  <si>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</si>
  <si>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</si>
  <si>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</si>
  <si>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</si>
  <si>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</si>
  <si>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</si>
  <si>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</si>
  <si>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</si>
  <si>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</si>
  <si>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</si>
  <si>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</si>
  <si>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</si>
  <si>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</si>
  <si>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</si>
  <si>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</si>
  <si>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</si>
  <si>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</si>
  <si>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</si>
  <si>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</si>
  <si>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</si>
  <si>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</si>
  <si>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</si>
  <si>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</si>
  <si>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</si>
  <si>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</si>
  <si>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</si>
  <si>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</si>
  <si>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</si>
  <si>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</si>
  <si>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</si>
  <si>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</si>
  <si>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</si>
  <si>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</si>
  <si>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</si>
  <si>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</si>
  <si>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</si>
  <si>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</si>
  <si>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</si>
  <si>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</si>
  <si>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</si>
  <si>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</si>
  <si>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</si>
  <si>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</si>
  <si>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</si>
  <si>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</si>
  <si>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</si>
  <si>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</si>
  <si>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</si>
  <si>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</si>
  <si>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</si>
  <si>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</si>
  <si>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</si>
  <si>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</si>
  <si>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</si>
  <si>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</si>
  <si>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</si>
  <si>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</si>
  <si>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</si>
  <si>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</si>
  <si>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</si>
  <si>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</si>
  <si>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</si>
  <si>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</si>
  <si>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</si>
  <si>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</si>
  <si>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</si>
  <si>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</si>
  <si>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</si>
  <si>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</si>
  <si>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</si>
  <si>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</si>
  <si>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</si>
  <si>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</si>
  <si>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</si>
  <si>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</si>
  <si>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</si>
  <si>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</si>
  <si>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</si>
  <si>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</si>
  <si>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</si>
  <si>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</si>
  <si>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</si>
  <si>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</si>
  <si>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</si>
  <si>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</si>
  <si>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</si>
  <si>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</si>
  <si>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</si>
  <si>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</si>
  <si>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</si>
  <si>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</si>
  <si>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</si>
  <si>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</si>
  <si>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</si>
  <si>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</si>
  <si>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</si>
  <si>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</si>
  <si>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</si>
  <si>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</si>
  <si>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</si>
  <si>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</si>
  <si>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</si>
  <si>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</si>
  <si>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</si>
  <si>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</si>
  <si>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</si>
  <si>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</si>
  <si>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</si>
  <si>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</si>
  <si>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</si>
  <si>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</si>
  <si>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</si>
  <si>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</si>
  <si>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</si>
  <si>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</si>
  <si>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</si>
  <si>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</si>
  <si>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</si>
  <si>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</si>
  <si>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</si>
  <si>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</si>
  <si>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</si>
  <si>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</si>
  <si>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</si>
  <si>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</si>
  <si>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</si>
  <si>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</si>
  <si>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</si>
  <si>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</si>
  <si>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</si>
  <si>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</si>
  <si>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</si>
  <si>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</si>
  <si>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</si>
  <si>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</si>
  <si>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</si>
  <si>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</si>
  <si>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</si>
  <si>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</si>
  <si>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</si>
  <si>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</si>
  <si>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</si>
  <si>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</si>
  <si>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</si>
  <si>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</si>
  <si>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</si>
  <si>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</si>
  <si>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</si>
  <si>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</si>
  <si>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</si>
  <si>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</si>
  <si>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</si>
  <si>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</si>
  <si>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</si>
  <si>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</si>
  <si>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</si>
  <si>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</si>
  <si>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</si>
  <si>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</si>
  <si>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</si>
  <si>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</si>
  <si>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</si>
  <si>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</si>
  <si>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</si>
  <si>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</si>
  <si>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</si>
  <si>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</si>
  <si>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</si>
  <si>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</si>
  <si>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</si>
  <si>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</si>
  <si>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</si>
  <si>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</si>
  <si>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</si>
  <si>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</si>
  <si>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</si>
  <si>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</si>
  <si>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</si>
  <si>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</si>
  <si>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</si>
  <si>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</si>
  <si>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</si>
  <si>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</si>
  <si>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</si>
  <si>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</si>
  <si>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</si>
  <si>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</si>
  <si>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</si>
  <si>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</si>
  <si>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</si>
  <si>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</si>
  <si>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</si>
  <si>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</si>
  <si>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</si>
  <si>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</si>
  <si>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</si>
  <si>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</si>
  <si>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</si>
  <si>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</si>
  <si>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</si>
  <si>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</si>
  <si>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</si>
  <si>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</si>
  <si>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</si>
  <si>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</si>
  <si>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</si>
  <si>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</si>
  <si>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</si>
  <si>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</si>
  <si>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</si>
  <si>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</si>
  <si>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</si>
  <si>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</si>
  <si>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</si>
  <si>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</si>
  <si>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</si>
  <si>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</si>
  <si>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</si>
  <si>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</si>
  <si>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</si>
  <si>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</si>
  <si>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</si>
  <si>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</si>
  <si>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</si>
  <si>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</si>
  <si>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</si>
  <si>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</si>
  <si>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</si>
  <si>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</si>
  <si>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</si>
  <si>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</si>
  <si>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</si>
  <si>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</si>
  <si>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</si>
  <si>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</si>
  <si>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</si>
  <si>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</si>
  <si>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</si>
  <si>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</si>
  <si>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</si>
  <si>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</si>
  <si>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</si>
  <si>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</si>
  <si>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</si>
  <si>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</si>
  <si>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</si>
  <si>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</si>
  <si>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</si>
  <si>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</si>
  <si>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</si>
  <si>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</si>
  <si>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</si>
  <si>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</si>
  <si>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</si>
  <si>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</si>
  <si>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</si>
  <si>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</si>
  <si>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</si>
  <si>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</si>
  <si>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</si>
  <si>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</si>
  <si>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</si>
  <si>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</si>
  <si>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</si>
  <si>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</si>
  <si>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</si>
  <si>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</si>
  <si>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</si>
  <si>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</si>
  <si>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</si>
  <si>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</si>
  <si>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</si>
  <si>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</si>
  <si>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</si>
  <si>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</si>
  <si>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</si>
  <si>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</si>
  <si>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</si>
  <si>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</si>
  <si>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</si>
  <si>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</si>
  <si>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</si>
  <si>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</si>
  <si>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</si>
  <si>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</si>
  <si>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</si>
  <si>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</si>
  <si>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</si>
  <si>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</si>
  <si>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</si>
  <si>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</si>
  <si>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</si>
  <si>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</si>
  <si>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</si>
  <si>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</si>
  <si>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</si>
  <si>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</si>
  <si>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</si>
  <si>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</si>
  <si>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</si>
  <si>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</si>
  <si>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</si>
  <si>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</si>
  <si>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</si>
  <si>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</si>
  <si>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</si>
  <si>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</si>
  <si>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</si>
  <si>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</si>
  <si>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</si>
  <si>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</si>
  <si>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</si>
  <si>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</si>
  <si>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</si>
  <si>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</si>
  <si>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</si>
  <si>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</si>
  <si>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</si>
  <si>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</si>
  <si>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</si>
  <si>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</si>
  <si>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</si>
  <si>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</si>
  <si>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</si>
  <si>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</si>
  <si>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</si>
  <si>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</si>
  <si>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</si>
  <si>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</si>
  <si>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</si>
  <si>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</si>
  <si>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</si>
  <si>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</si>
  <si>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</si>
  <si>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</si>
  <si>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</si>
  <si>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</si>
  <si>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</si>
  <si>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</si>
  <si>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</si>
  <si>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</si>
  <si>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</si>
  <si>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</si>
  <si>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</si>
  <si>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</si>
  <si>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</si>
  <si>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</si>
  <si>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</si>
  <si>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</si>
  <si>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</si>
  <si>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</si>
  <si>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</si>
  <si>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</si>
  <si>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</si>
  <si>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</si>
  <si>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</si>
  <si>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</si>
  <si>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</si>
  <si>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</si>
  <si>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</si>
  <si>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</si>
  <si>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</si>
  <si>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</si>
  <si>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</si>
  <si>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</si>
  <si>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</si>
  <si>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</si>
  <si>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</si>
  <si>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</si>
  <si>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</si>
  <si>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</si>
  <si>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</si>
  <si>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</si>
  <si>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</si>
  <si>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</si>
  <si>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</si>
  <si>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</si>
  <si>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</si>
  <si>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</si>
  <si>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</si>
  <si>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</si>
  <si>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</si>
  <si>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</si>
  <si>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</si>
  <si>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</si>
  <si>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</si>
  <si>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</si>
  <si>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</si>
  <si>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</si>
  <si>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</si>
  <si>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</si>
  <si>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</si>
  <si>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</si>
  <si>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</si>
  <si>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</si>
  <si>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</si>
  <si>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</si>
  <si>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</si>
  <si>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</si>
  <si>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</si>
  <si>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</si>
  <si>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</si>
  <si>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</si>
  <si>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</si>
  <si>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</si>
  <si>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</si>
  <si>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</si>
  <si>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</si>
  <si>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</si>
  <si>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</si>
  <si>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</si>
  <si>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</si>
  <si>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</si>
  <si>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</si>
  <si>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</si>
  <si>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</si>
  <si>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</si>
  <si>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</si>
  <si>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</si>
  <si>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</si>
  <si>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</si>
  <si>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</si>
  <si>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</si>
  <si>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</si>
  <si>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</si>
  <si>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</si>
  <si>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</si>
  <si>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</si>
  <si>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</si>
  <si>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</si>
  <si>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</si>
  <si>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</si>
  <si>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</si>
  <si>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</si>
  <si>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</si>
  <si>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</si>
  <si>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</si>
  <si>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</si>
  <si>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</si>
  <si>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</si>
  <si>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</si>
  <si>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</si>
  <si>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</si>
  <si>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</si>
  <si>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</si>
  <si>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</si>
  <si>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</si>
  <si>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</si>
  <si>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</si>
  <si>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</si>
  <si>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</si>
  <si>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</si>
  <si>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</si>
  <si>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</si>
  <si>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</si>
  <si>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</si>
  <si>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</si>
  <si>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</si>
  <si>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</si>
  <si>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</si>
  <si>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</si>
  <si>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</si>
  <si>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</si>
  <si>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</si>
  <si>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</si>
  <si>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</si>
  <si>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</si>
  <si>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</si>
  <si>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</si>
  <si>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</si>
  <si>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</si>
  <si>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</si>
  <si>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</si>
  <si>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</si>
  <si>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</si>
  <si>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</si>
  <si>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</si>
  <si>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</si>
  <si>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</si>
  <si>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</si>
  <si>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</si>
  <si>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</si>
  <si>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</si>
  <si>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</si>
  <si>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</si>
  <si>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</si>
  <si>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</si>
  <si>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</si>
  <si>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</si>
  <si>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</si>
  <si>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</si>
  <si>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</si>
  <si>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</si>
  <si>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</si>
  <si>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</si>
  <si>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</si>
  <si>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</si>
  <si>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</si>
  <si>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</si>
  <si>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</si>
  <si>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</si>
  <si>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</si>
  <si>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</si>
  <si>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</si>
  <si>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</si>
  <si>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</si>
  <si>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</si>
  <si>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</si>
  <si>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</si>
  <si>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</si>
  <si>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</si>
  <si>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</si>
  <si>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</si>
  <si>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</si>
  <si>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</si>
  <si>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</si>
  <si>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</si>
  <si>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</si>
  <si>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</si>
  <si>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</si>
  <si>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</si>
  <si>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</si>
  <si>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</si>
  <si>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</si>
  <si>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</si>
  <si>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</si>
  <si>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</si>
  <si>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</si>
  <si>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</si>
  <si>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</si>
  <si>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</si>
  <si>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</si>
  <si>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</si>
  <si>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</si>
  <si>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</si>
  <si>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</si>
  <si>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</si>
  <si>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</si>
  <si>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</si>
  <si>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</si>
  <si>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</si>
  <si>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</si>
  <si>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</si>
  <si>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</si>
  <si>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</si>
  <si>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</si>
  <si>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</si>
  <si>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</si>
  <si>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</si>
  <si>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</si>
  <si>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</si>
  <si>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</si>
  <si>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</si>
  <si>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</si>
  <si>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</si>
  <si>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</si>
  <si>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</si>
  <si>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</si>
  <si>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</si>
  <si>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</si>
  <si>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</si>
  <si>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</si>
  <si>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</si>
  <si>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</si>
  <si>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</si>
  <si>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</si>
  <si>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</si>
  <si>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</si>
  <si>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</si>
  <si>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</si>
  <si>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</si>
  <si>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</si>
  <si>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</si>
  <si>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</si>
  <si>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</si>
  <si>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</si>
  <si>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</si>
  <si>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</si>
  <si>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</si>
  <si>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</si>
  <si>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</si>
  <si>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</si>
  <si>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</si>
  <si>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</si>
  <si>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</si>
  <si>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</si>
  <si>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</si>
  <si>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</si>
  <si>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</si>
  <si>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</si>
  <si>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</si>
  <si>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</si>
  <si>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</si>
  <si>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</si>
  <si>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</si>
  <si>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</si>
  <si>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</si>
  <si>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</si>
  <si>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</si>
  <si>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</si>
  <si>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</si>
  <si>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</si>
  <si>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</si>
  <si>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</si>
  <si>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</si>
  <si>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</si>
  <si>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</si>
  <si>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</si>
  <si>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</si>
  <si>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</si>
  <si>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</si>
  <si>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</si>
  <si>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</si>
  <si>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</si>
  <si>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</si>
  <si>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</si>
  <si>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</si>
  <si>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</si>
  <si>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</si>
  <si>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</si>
  <si>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</si>
  <si>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</si>
  <si>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</si>
  <si>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</si>
  <si>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</si>
  <si>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</si>
  <si>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</si>
  <si>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</si>
  <si>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</si>
  <si>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</si>
  <si>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</si>
  <si>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</si>
  <si>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</si>
  <si>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</si>
  <si>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</si>
  <si>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</si>
  <si>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</si>
  <si>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</si>
  <si>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</si>
  <si>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</si>
  <si>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</si>
  <si>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</si>
  <si>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</si>
  <si>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</si>
  <si>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</si>
  <si>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</si>
  <si>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</si>
  <si>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</si>
  <si>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</si>
  <si>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</si>
  <si>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</si>
  <si>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</si>
  <si>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</si>
  <si>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</si>
  <si>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</si>
  <si>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</si>
  <si>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</si>
  <si>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</si>
  <si>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</si>
  <si>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</si>
  <si>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</si>
  <si>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</si>
  <si>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</si>
  <si>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</si>
  <si>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</si>
  <si>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</si>
  <si>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</si>
  <si>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</si>
  <si>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</si>
  <si>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</si>
  <si>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</si>
  <si>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</si>
  <si>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</si>
  <si>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</si>
  <si>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</si>
  <si>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</si>
  <si>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</si>
  <si>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</si>
  <si>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</si>
  <si>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</si>
  <si>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</si>
  <si>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</si>
  <si>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</si>
  <si>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</si>
  <si>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</si>
  <si>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</si>
  <si>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</si>
  <si>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</si>
  <si>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</si>
  <si>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</si>
  <si>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</si>
  <si>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</si>
  <si>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</si>
  <si>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</si>
  <si>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</si>
  <si>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</si>
  <si>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</si>
  <si>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</si>
  <si>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</si>
  <si>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</si>
  <si>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</si>
  <si>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</si>
  <si>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</si>
  <si>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</si>
  <si>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</si>
  <si>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</si>
  <si>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</si>
  <si>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</si>
  <si>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</si>
  <si>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</si>
  <si>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</si>
  <si>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</si>
  <si>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</si>
  <si>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</si>
  <si>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</si>
  <si>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</si>
  <si>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</si>
  <si>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</si>
  <si>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</si>
  <si>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</si>
  <si>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</si>
  <si>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</si>
  <si>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</si>
  <si>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</si>
  <si>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</si>
  <si>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</si>
  <si>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</si>
  <si>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</si>
  <si>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</si>
  <si>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</si>
  <si>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</si>
  <si>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</si>
  <si>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</si>
  <si>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</si>
  <si>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</si>
  <si>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</si>
  <si>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</si>
  <si>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</si>
  <si>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</si>
  <si>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</si>
  <si>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</si>
  <si>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</si>
  <si>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</si>
  <si>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</si>
  <si>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</si>
  <si>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</si>
  <si>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</si>
  <si>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</si>
  <si>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</si>
  <si>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</si>
  <si>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</si>
  <si>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</si>
  <si>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</si>
  <si>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</si>
  <si>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</si>
  <si>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</si>
  <si>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</si>
  <si>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</si>
  <si>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</si>
  <si>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</si>
  <si>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</si>
  <si>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</si>
  <si>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</si>
  <si>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</si>
  <si>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</si>
  <si>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</si>
  <si>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</si>
  <si>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</si>
  <si>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</si>
  <si>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</si>
  <si>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</si>
  <si>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</si>
  <si>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</si>
  <si>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</si>
  <si>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</si>
  <si>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</si>
  <si>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</si>
  <si>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</si>
  <si>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</si>
  <si>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</si>
  <si>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</si>
  <si>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</si>
  <si>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</si>
  <si>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</si>
  <si>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</si>
  <si>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</si>
  <si>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</si>
  <si>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</si>
  <si>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</si>
  <si>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</si>
  <si>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</si>
  <si>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</si>
  <si>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</si>
  <si>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</si>
  <si>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</si>
  <si>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</si>
  <si>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</si>
  <si>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</si>
  <si>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</si>
  <si>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</si>
  <si>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</si>
  <si>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</si>
  <si>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</si>
  <si>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</si>
  <si>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</si>
  <si>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</si>
  <si>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</si>
  <si>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</si>
  <si>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</si>
  <si>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</si>
  <si>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</si>
  <si>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</si>
  <si>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</si>
  <si>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</si>
  <si>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</si>
  <si>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</si>
  <si>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</si>
  <si>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</si>
  <si>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</si>
  <si>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</si>
  <si>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</si>
  <si>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</si>
  <si>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</si>
  <si>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</si>
  <si>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</si>
  <si>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</si>
  <si>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</si>
  <si>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</si>
  <si>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</si>
  <si>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</si>
  <si>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</si>
  <si>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</si>
  <si>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</si>
  <si>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</si>
  <si>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</si>
  <si>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</si>
  <si>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</si>
  <si>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</si>
  <si>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</si>
  <si>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</si>
  <si>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</si>
  <si>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</si>
  <si>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</si>
  <si>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</si>
  <si>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</si>
  <si>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</si>
  <si>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</si>
  <si>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</si>
  <si>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</si>
  <si>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</si>
  <si>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</si>
  <si>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</si>
  <si>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</si>
  <si>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</si>
  <si>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</si>
  <si>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</si>
  <si>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</si>
  <si>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</si>
  <si>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</si>
  <si>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</si>
  <si>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</si>
  <si>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</si>
  <si>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</si>
  <si>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</si>
  <si>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</si>
  <si>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</si>
  <si>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</si>
  <si>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</si>
  <si>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</si>
  <si>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</si>
  <si>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</si>
  <si>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</si>
  <si>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</si>
  <si>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</si>
  <si>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</si>
  <si>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</si>
  <si>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</si>
  <si>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</si>
  <si>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</si>
  <si>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</si>
  <si>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</si>
  <si>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</si>
  <si>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</si>
  <si>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</si>
  <si>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</si>
  <si>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</si>
  <si>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</si>
  <si>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</si>
  <si>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</si>
  <si>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</si>
  <si>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</si>
  <si>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</si>
  <si>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</si>
  <si>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</si>
  <si>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</si>
  <si>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</si>
  <si>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</si>
  <si>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</si>
  <si>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</si>
  <si>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</si>
  <si>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</si>
  <si>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</si>
  <si>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</si>
  <si>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</si>
  <si>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</si>
  <si>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</si>
  <si>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</si>
  <si>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</si>
  <si>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</si>
  <si>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</si>
  <si>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</si>
  <si>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</si>
  <si>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</si>
  <si>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</si>
  <si>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</si>
  <si>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</si>
  <si>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</si>
  <si>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</si>
  <si>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</si>
  <si>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</si>
  <si>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</si>
  <si>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</si>
  <si>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</si>
  <si>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</si>
  <si>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</si>
  <si>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</si>
  <si>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</si>
  <si>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</si>
  <si>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</si>
  <si>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</si>
  <si>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</si>
  <si>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</si>
  <si>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</si>
  <si>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</si>
  <si>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</si>
  <si>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</si>
  <si>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</si>
  <si>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</si>
  <si>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</si>
  <si>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</si>
  <si>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</si>
  <si>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</si>
  <si>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</si>
  <si>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</si>
  <si>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</si>
  <si>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</si>
  <si>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</si>
  <si>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</si>
  <si>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</si>
  <si>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</si>
  <si>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</si>
  <si>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</si>
  <si>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</si>
  <si>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</si>
  <si>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</si>
  <si>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</si>
  <si>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</si>
  <si>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</si>
  <si>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</si>
  <si>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</si>
  <si>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</si>
  <si>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</si>
  <si>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</si>
  <si>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</si>
  <si>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</si>
  <si>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</si>
  <si>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</si>
  <si>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</si>
  <si>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</si>
  <si>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</si>
  <si>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</si>
  <si>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</si>
  <si>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</si>
  <si>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</si>
  <si>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</si>
  <si>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</si>
  <si>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</si>
  <si>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</si>
  <si>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</si>
  <si>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</si>
  <si>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</si>
  <si>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</si>
  <si>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</si>
  <si>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</si>
  <si>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</si>
  <si>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</si>
  <si>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</si>
  <si>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</si>
  <si>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</si>
  <si>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</si>
  <si>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</si>
  <si>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</si>
  <si>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</si>
  <si>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</si>
  <si>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</si>
  <si>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</si>
  <si>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</si>
  <si>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</si>
  <si>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</si>
  <si>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</si>
  <si>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</si>
  <si>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</si>
  <si>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</si>
  <si>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</si>
  <si>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</si>
  <si>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</si>
  <si>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</si>
  <si>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</si>
  <si>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</si>
  <si>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</si>
  <si>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</si>
  <si>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</si>
  <si>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</si>
  <si>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</si>
  <si>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</si>
  <si>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</si>
  <si>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</si>
  <si>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</si>
  <si>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</si>
  <si>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</si>
  <si>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</si>
  <si>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</si>
  <si>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</si>
  <si>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</si>
  <si>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</si>
  <si>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</si>
  <si>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</si>
  <si>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</si>
  <si>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</si>
  <si>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</si>
  <si>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</si>
  <si>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</si>
  <si>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</si>
  <si>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</si>
  <si>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</si>
  <si>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</si>
  <si>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</si>
  <si>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</si>
  <si>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</si>
  <si>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</si>
  <si>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</si>
  <si>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</si>
  <si>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</si>
  <si>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</si>
  <si>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</si>
  <si>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</si>
  <si>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</si>
  <si>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</si>
  <si>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</si>
  <si>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</si>
  <si>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</si>
  <si>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</si>
  <si>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</si>
  <si>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</si>
  <si>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</si>
  <si>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</si>
  <si>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</si>
  <si>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</si>
  <si>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</si>
  <si>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</si>
  <si>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</si>
  <si>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</si>
  <si>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</si>
  <si>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</si>
  <si>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</si>
  <si>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</si>
  <si>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</si>
  <si>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</si>
  <si>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</si>
  <si>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</si>
  <si>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</si>
  <si>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</si>
  <si>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</si>
  <si>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</si>
  <si>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</si>
  <si>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</si>
  <si>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</si>
  <si>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</si>
  <si>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</si>
  <si>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</si>
  <si>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</si>
  <si>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</si>
  <si>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</si>
  <si>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</si>
  <si>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</si>
  <si>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</si>
  <si>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</si>
  <si>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</si>
  <si>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</si>
  <si>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</si>
  <si>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</si>
  <si>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</si>
  <si>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</si>
  <si>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</si>
  <si>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</si>
  <si>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</si>
  <si>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</si>
  <si>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</si>
  <si>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</si>
  <si>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</si>
  <si>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</si>
  <si>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</si>
  <si>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</si>
  <si>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</si>
  <si>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</si>
  <si>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</si>
  <si>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</si>
  <si>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</si>
  <si>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</si>
  <si>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</si>
  <si>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</si>
  <si>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</si>
  <si>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</si>
  <si>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</si>
  <si>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</si>
  <si>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</si>
  <si>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</si>
  <si>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</si>
  <si>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</si>
  <si>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</si>
  <si>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</si>
  <si>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</si>
  <si>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</si>
  <si>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</si>
  <si>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</si>
  <si>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</si>
  <si>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</si>
  <si>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</si>
  <si>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</si>
  <si>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</si>
  <si>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</si>
  <si>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</si>
  <si>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</si>
  <si>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</si>
  <si>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</si>
  <si>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</si>
  <si>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</si>
  <si>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</si>
  <si>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</si>
  <si>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</si>
  <si>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</si>
  <si>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</si>
  <si>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</si>
  <si>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</si>
  <si>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</si>
  <si>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</si>
  <si>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</si>
  <si>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</si>
  <si>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</si>
  <si>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</si>
  <si>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</si>
  <si>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</si>
  <si>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</si>
  <si>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</si>
  <si>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</si>
  <si>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</si>
  <si>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</si>
  <si>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</si>
  <si>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</si>
  <si>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</si>
  <si>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</si>
  <si>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</si>
  <si>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</si>
  <si>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</si>
  <si>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</si>
  <si>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</si>
  <si>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</si>
  <si>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</si>
  <si>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</si>
  <si>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</si>
  <si>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</si>
  <si>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</si>
  <si>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</si>
  <si>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</si>
  <si>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</si>
  <si>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</si>
  <si>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</si>
  <si>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</si>
  <si>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</si>
  <si>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</si>
  <si>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</si>
  <si>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</si>
  <si>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</si>
  <si>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</si>
  <si>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</si>
  <si>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</si>
  <si>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</si>
  <si>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</si>
  <si>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</si>
  <si>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</si>
  <si>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</si>
  <si>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</si>
  <si>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</si>
  <si>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</si>
  <si>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</si>
  <si>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</si>
  <si>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</si>
  <si>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</si>
  <si>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</si>
  <si>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</si>
  <si>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</si>
  <si>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</si>
  <si>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</si>
  <si>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</si>
  <si>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</si>
  <si>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</si>
  <si>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</si>
  <si>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</si>
  <si>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</si>
  <si>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</si>
  <si>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</si>
  <si>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</si>
  <si>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</si>
  <si>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</si>
  <si>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</si>
  <si>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</si>
  <si>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</si>
  <si>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</si>
  <si>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</si>
  <si>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</si>
  <si>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</si>
  <si>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</si>
  <si>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</si>
  <si>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</si>
  <si>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</si>
  <si>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</si>
  <si>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</si>
  <si>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</si>
  <si>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</si>
  <si>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</si>
  <si>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</si>
  <si>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</si>
  <si>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</si>
  <si>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</si>
  <si>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</si>
  <si>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</si>
  <si>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</si>
  <si>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</si>
  <si>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</si>
  <si>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</si>
  <si>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</si>
  <si>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</si>
  <si>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</si>
  <si>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</si>
  <si>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</si>
  <si>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</si>
  <si>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</si>
  <si>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</si>
  <si>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</si>
  <si>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</si>
  <si>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</si>
  <si>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</si>
  <si>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</si>
  <si>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</si>
  <si>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</si>
  <si>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</si>
  <si>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</si>
  <si>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</si>
  <si>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</si>
  <si>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</si>
  <si>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</si>
  <si>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</si>
  <si>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</si>
  <si>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</si>
  <si>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</si>
  <si>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</si>
  <si>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</si>
  <si>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</si>
  <si>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</si>
  <si>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</si>
  <si>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</si>
  <si>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</si>
  <si>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</si>
  <si>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</si>
  <si>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</si>
  <si>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</si>
  <si>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</si>
  <si>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</si>
  <si>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</si>
  <si>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</si>
  <si>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</si>
  <si>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</si>
  <si>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</si>
  <si>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</si>
  <si>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</si>
  <si>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</si>
  <si>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</si>
  <si>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</si>
  <si>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</si>
  <si>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</si>
  <si>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</si>
  <si>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</si>
  <si>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</si>
  <si>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</si>
  <si>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</si>
  <si>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</si>
  <si>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</si>
  <si>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</si>
  <si>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</si>
  <si>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</si>
  <si>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</si>
  <si>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</si>
  <si>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</si>
  <si>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</si>
  <si>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</si>
  <si>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</si>
  <si>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</si>
  <si>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</si>
  <si>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</si>
  <si>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</si>
  <si>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</si>
  <si>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</si>
  <si>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</si>
  <si>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</si>
  <si>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</si>
  <si>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</si>
  <si>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</si>
  <si>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</si>
  <si>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</si>
  <si>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</si>
  <si>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</si>
  <si>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</si>
  <si>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</si>
  <si>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</si>
  <si>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</si>
  <si>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</si>
  <si>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</si>
  <si>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</si>
  <si>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</si>
  <si>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</si>
  <si>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</si>
  <si>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</si>
  <si>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</si>
  <si>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</si>
  <si>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</si>
  <si>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</si>
  <si>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</si>
  <si>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</si>
  <si>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</si>
  <si>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</si>
  <si>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</si>
  <si>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</si>
  <si>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</si>
  <si>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</si>
  <si>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</si>
  <si>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</si>
  <si>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</si>
  <si>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</si>
  <si>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</si>
  <si>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</si>
  <si>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</si>
  <si>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</si>
  <si>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</si>
  <si>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</si>
  <si>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</si>
  <si>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</si>
  <si>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</si>
  <si>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</si>
  <si>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</si>
  <si>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</si>
  <si>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</si>
  <si>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</si>
  <si>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</si>
  <si>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</si>
  <si>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</si>
  <si>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</si>
  <si>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</si>
  <si>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</si>
  <si>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</si>
  <si>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</si>
  <si>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</si>
  <si>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</si>
  <si>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</si>
  <si>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</si>
  <si>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</si>
  <si>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</si>
  <si>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</si>
  <si>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</si>
  <si>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</si>
  <si>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</si>
  <si>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</si>
  <si>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</si>
  <si>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</si>
  <si>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</si>
  <si>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</si>
  <si>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</si>
  <si>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</si>
  <si>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</si>
  <si>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</si>
  <si>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</si>
  <si>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</si>
  <si>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</si>
  <si>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</si>
  <si>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</si>
  <si>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</si>
  <si>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</si>
  <si>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</si>
  <si>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</si>
  <si>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</si>
  <si>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</si>
  <si>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</si>
  <si>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</si>
  <si>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</si>
  <si>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</si>
  <si>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</si>
  <si>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</si>
  <si>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</si>
  <si>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</si>
  <si>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</si>
  <si>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</si>
  <si>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</si>
  <si>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</si>
  <si>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</si>
  <si>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</si>
  <si>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</si>
  <si>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</si>
  <si>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</si>
  <si>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</si>
  <si>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</si>
  <si>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</si>
  <si>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</si>
  <si>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</si>
  <si>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</si>
  <si>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</si>
  <si>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</si>
  <si>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</si>
  <si>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</si>
  <si>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</si>
  <si>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</si>
  <si>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</si>
  <si>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</si>
  <si>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</si>
  <si>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</si>
  <si>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</si>
  <si>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</si>
  <si>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</si>
  <si>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</si>
  <si>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</si>
  <si>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</si>
  <si>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</si>
  <si>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</si>
  <si>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</si>
  <si>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</si>
  <si>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</si>
  <si>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</si>
  <si>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</si>
  <si>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</si>
  <si>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</si>
  <si>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</si>
  <si>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</si>
  <si>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</si>
  <si>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</si>
  <si>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</si>
  <si>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</si>
  <si>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</si>
  <si>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</si>
  <si>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</si>
  <si>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</si>
  <si>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</si>
  <si>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</si>
  <si>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</si>
  <si>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</si>
  <si>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</si>
  <si>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</si>
  <si>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</si>
  <si>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</si>
  <si>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</si>
  <si>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</si>
  <si>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</si>
  <si>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</si>
  <si>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</si>
  <si>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</si>
  <si>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</si>
  <si>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</si>
  <si>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</si>
  <si>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</si>
  <si>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</si>
  <si>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</si>
  <si>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</si>
  <si>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</si>
  <si>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</si>
  <si>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</si>
  <si>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</si>
  <si>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</si>
  <si>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</si>
  <si>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</si>
  <si>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</si>
  <si>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</si>
  <si>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</si>
  <si>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</si>
  <si>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</si>
  <si>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</si>
  <si>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</si>
  <si>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</si>
  <si>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</si>
  <si>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</si>
  <si>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</si>
  <si>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</si>
  <si>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</si>
  <si>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</si>
  <si>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</si>
  <si>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</si>
  <si>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</si>
  <si>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</si>
  <si>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</si>
  <si>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</si>
  <si>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</si>
  <si>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</si>
  <si>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</si>
  <si>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</si>
  <si>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</si>
  <si>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</si>
  <si>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</si>
  <si>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</si>
  <si>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</si>
  <si>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</si>
  <si>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</si>
  <si>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</si>
  <si>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</si>
  <si>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</si>
  <si>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</si>
  <si>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</si>
  <si>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</si>
  <si>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</si>
  <si>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</si>
  <si>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</si>
  <si>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</si>
  <si>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</si>
  <si>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</si>
  <si>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</si>
  <si>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</si>
  <si>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</si>
  <si>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</si>
  <si>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</si>
  <si>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</si>
  <si>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</si>
  <si>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</si>
  <si>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</si>
  <si>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</si>
  <si>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</si>
  <si>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</si>
  <si>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</si>
  <si>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</si>
  <si>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</si>
  <si>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</si>
  <si>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</si>
  <si>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</si>
  <si>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</si>
  <si>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</si>
  <si>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</si>
  <si>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</si>
  <si>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</si>
  <si>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</si>
  <si>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</si>
  <si>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</si>
  <si>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</si>
  <si>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</si>
  <si>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</si>
  <si>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</si>
  <si>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</si>
  <si>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</si>
  <si>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</si>
  <si>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</si>
  <si>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</si>
  <si>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</si>
  <si>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</si>
  <si>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</si>
  <si>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</si>
  <si>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</si>
  <si>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</si>
  <si>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</si>
  <si>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</si>
  <si>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</si>
  <si>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</si>
  <si>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</si>
  <si>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</si>
  <si>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</si>
  <si>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</si>
  <si>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</si>
  <si>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</si>
  <si>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</si>
  <si>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</si>
  <si>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</si>
  <si>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</si>
  <si>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</si>
  <si>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</si>
  <si>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</si>
  <si>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</si>
  <si>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</si>
  <si>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</si>
  <si>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</si>
  <si>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</si>
  <si>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</si>
  <si>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</si>
  <si>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</si>
  <si>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</si>
  <si>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</si>
  <si>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</si>
  <si>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</si>
  <si>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</si>
  <si>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</si>
  <si>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</si>
  <si>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</si>
  <si>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</si>
  <si>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</si>
  <si>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</si>
  <si>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</si>
  <si>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</si>
  <si>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</si>
  <si>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</si>
  <si>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</si>
  <si>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</si>
  <si>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</si>
  <si>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</si>
  <si>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</si>
  <si>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</si>
  <si>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</si>
  <si>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</si>
  <si>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</si>
  <si>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</si>
  <si>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</si>
  <si>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</si>
  <si>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</si>
  <si>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</si>
  <si>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</si>
  <si>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</si>
  <si>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</si>
  <si>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</si>
  <si>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</si>
  <si>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</si>
  <si>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</si>
  <si>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</si>
  <si>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</si>
  <si>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</si>
  <si>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</si>
  <si>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</si>
  <si>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</si>
  <si>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</si>
  <si>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</si>
  <si>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</si>
  <si>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</si>
  <si>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</si>
  <si>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</si>
  <si>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</si>
  <si>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</si>
  <si>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</si>
  <si>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</si>
  <si>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</si>
  <si>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</si>
  <si>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</si>
  <si>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</si>
  <si>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</si>
  <si>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</si>
  <si>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</si>
  <si>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</si>
  <si>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</si>
  <si>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</si>
  <si>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</si>
  <si>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</si>
  <si>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</si>
  <si>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</si>
  <si>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</si>
  <si>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</si>
  <si>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</si>
  <si>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</si>
  <si>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</si>
  <si>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</si>
  <si>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</si>
  <si>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</si>
  <si>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</si>
  <si>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</si>
  <si>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</si>
  <si>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</si>
  <si>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</si>
  <si>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</si>
  <si>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</si>
  <si>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</si>
  <si>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</si>
  <si>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</si>
  <si>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</si>
  <si>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</si>
  <si>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</si>
  <si>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</si>
  <si>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</si>
  <si>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</si>
  <si>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</si>
  <si>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</si>
  <si>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</si>
  <si>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</si>
  <si>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</si>
  <si>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</si>
  <si>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</si>
  <si>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</si>
  <si>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</si>
  <si>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</si>
  <si>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</si>
  <si>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</si>
  <si>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</si>
  <si>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</si>
  <si>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</si>
  <si>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</si>
  <si>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</si>
  <si>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</si>
  <si>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</si>
  <si>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</si>
  <si>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</si>
  <si>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</si>
  <si>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</si>
  <si>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</si>
  <si>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</si>
  <si>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</si>
  <si>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</si>
  <si>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</si>
  <si>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</si>
  <si>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</si>
  <si>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</si>
  <si>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</si>
  <si>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</si>
  <si>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</si>
  <si>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</si>
  <si>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</si>
  <si>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</si>
  <si>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</si>
  <si>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</si>
  <si>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</si>
  <si>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</si>
  <si>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</si>
  <si>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</si>
  <si>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</si>
  <si>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</si>
  <si>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</si>
  <si>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</si>
  <si>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</si>
  <si>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</si>
  <si>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</si>
  <si>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</si>
  <si>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</si>
  <si>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</si>
  <si>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</si>
  <si>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</si>
  <si>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</si>
  <si>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</si>
  <si>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</si>
  <si>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</si>
  <si>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</si>
  <si>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</si>
  <si>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</si>
  <si>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</si>
  <si>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</si>
  <si>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</si>
  <si>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</si>
  <si>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</si>
  <si>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</si>
  <si>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</si>
  <si>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</si>
  <si>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</si>
  <si>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</si>
  <si>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</si>
  <si>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</si>
  <si>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</si>
  <si>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</si>
  <si>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</si>
  <si>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</si>
  <si>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</si>
  <si>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</si>
  <si>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</si>
  <si>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</si>
  <si>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</si>
  <si>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</si>
  <si>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</si>
  <si>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</si>
  <si>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</si>
  <si>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</si>
  <si>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</si>
  <si>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</si>
  <si>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</si>
  <si>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</si>
  <si>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</si>
  <si>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</si>
  <si>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</si>
  <si>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</si>
  <si>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</si>
  <si>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</si>
  <si>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</si>
  <si>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</si>
  <si>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</si>
  <si>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</si>
  <si>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</si>
  <si>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</si>
  <si>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</si>
  <si>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</si>
  <si>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</si>
  <si>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</si>
  <si>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</si>
  <si>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</si>
  <si>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</si>
  <si>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</si>
  <si>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</si>
  <si>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</si>
  <si>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</si>
  <si>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</si>
  <si>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</si>
  <si>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</si>
  <si>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</si>
  <si>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</si>
  <si>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</si>
  <si>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</si>
  <si>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</si>
  <si>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</si>
  <si>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</si>
  <si>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</si>
  <si>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</si>
  <si>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</si>
  <si>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</si>
  <si>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</si>
  <si>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</si>
  <si>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</si>
  <si>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</si>
  <si>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</si>
  <si>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</si>
  <si>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</si>
  <si>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</si>
  <si>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</si>
  <si>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</si>
  <si>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</si>
  <si>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</si>
  <si>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</si>
  <si>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</si>
  <si>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</si>
  <si>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</si>
  <si>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</si>
  <si>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</si>
  <si>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</si>
  <si>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</si>
  <si>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</si>
  <si>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</si>
  <si>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</si>
  <si>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</si>
  <si>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</si>
  <si>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</si>
  <si>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</si>
  <si>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</si>
  <si>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</si>
  <si>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</si>
  <si>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</si>
  <si>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</si>
  <si>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</si>
  <si>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</si>
  <si>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</si>
  <si>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</si>
  <si>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</si>
  <si>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</si>
  <si>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</si>
  <si>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</si>
  <si>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</si>
  <si>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</si>
  <si>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</si>
  <si>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</si>
  <si>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</si>
  <si>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</si>
  <si>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</si>
  <si>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</si>
  <si>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</si>
  <si>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</si>
  <si>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</si>
  <si>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</si>
  <si>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</si>
  <si>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</si>
  <si>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</si>
  <si>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</si>
  <si>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</si>
  <si>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</si>
  <si>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</si>
  <si>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</si>
  <si>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</si>
  <si>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</si>
  <si>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</si>
  <si>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</si>
  <si>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</si>
  <si>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</si>
  <si>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</si>
  <si>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</si>
  <si>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</si>
  <si>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</si>
  <si>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</si>
  <si>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</si>
  <si>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</si>
  <si>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</si>
  <si>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</si>
  <si>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</si>
  <si>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</si>
  <si>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</si>
  <si>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</si>
  <si>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</si>
  <si>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</si>
  <si>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</si>
  <si>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</si>
  <si>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</si>
  <si>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</si>
  <si>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</si>
  <si>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</si>
  <si>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</si>
  <si>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</si>
  <si>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</si>
  <si>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</si>
  <si>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</si>
  <si>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</si>
  <si>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</si>
  <si>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</si>
  <si>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</si>
  <si>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</si>
  <si>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</si>
  <si>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</si>
  <si>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</si>
  <si>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</si>
  <si>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</si>
  <si>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</si>
  <si>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</si>
  <si>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</si>
  <si>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</si>
  <si>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</si>
  <si>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</si>
  <si>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</si>
  <si>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</si>
  <si>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</si>
  <si>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</si>
  <si>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</si>
  <si>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</si>
  <si>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</si>
  <si>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</si>
  <si>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</si>
  <si>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</si>
  <si>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</si>
  <si>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</si>
  <si>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</si>
  <si>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</si>
  <si>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</si>
  <si>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</si>
  <si>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</si>
  <si>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</si>
  <si>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</si>
  <si>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</si>
  <si>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</si>
  <si>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</si>
  <si>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</si>
  <si>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</si>
  <si>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</si>
  <si>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</si>
  <si>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</si>
  <si>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</si>
  <si>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</si>
  <si>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</si>
  <si>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</si>
  <si>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</si>
  <si>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</si>
  <si>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</si>
  <si>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</si>
  <si>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</si>
  <si>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</si>
  <si>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</si>
  <si>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</si>
  <si>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</si>
  <si>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</si>
  <si>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</si>
  <si>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</si>
  <si>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</si>
  <si>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</si>
  <si>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</si>
  <si>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</si>
  <si>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</si>
  <si>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</si>
  <si>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</si>
  <si>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</si>
  <si>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</si>
  <si>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</si>
  <si>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</si>
  <si>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</si>
  <si>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</si>
  <si>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</si>
  <si>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</si>
  <si>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</si>
  <si>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</si>
  <si>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</si>
  <si>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</si>
  <si>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</si>
  <si>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</si>
  <si>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</si>
  <si>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</si>
  <si>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</si>
  <si>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</si>
  <si>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</si>
  <si>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</si>
  <si>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</si>
  <si>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</si>
  <si>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</si>
  <si>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</si>
  <si>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</si>
  <si>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</si>
  <si>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</si>
  <si>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</si>
  <si>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</si>
  <si>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</si>
  <si>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</si>
  <si>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</si>
  <si>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</si>
  <si>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</si>
  <si>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</si>
  <si>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</si>
  <si>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</si>
  <si>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</si>
  <si>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</si>
  <si>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</si>
  <si>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</si>
  <si>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</si>
  <si>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</si>
  <si>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</si>
  <si>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</si>
  <si>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</si>
  <si>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</si>
  <si>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</si>
  <si>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</si>
  <si>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</si>
  <si>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</si>
  <si>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</si>
  <si>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</si>
  <si>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</si>
  <si>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</si>
  <si>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</si>
  <si>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</si>
  <si>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</si>
  <si>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</si>
  <si>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</si>
  <si>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</si>
  <si>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</si>
  <si>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</si>
  <si>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</si>
  <si>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</si>
  <si>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</si>
  <si>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</si>
  <si>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</si>
  <si>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</si>
  <si>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</si>
  <si>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</si>
  <si>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</si>
  <si>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</si>
  <si>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</si>
  <si>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</si>
  <si>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</si>
  <si>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</si>
  <si>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</si>
  <si>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</si>
  <si>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</si>
  <si>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</si>
  <si>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</si>
  <si>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</si>
  <si>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</si>
  <si>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</si>
  <si>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</si>
  <si>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</si>
  <si>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</si>
  <si>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</si>
  <si>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</si>
  <si>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</si>
  <si>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</si>
  <si>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</si>
  <si>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</si>
  <si>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</si>
  <si>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</si>
  <si>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</si>
  <si>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</si>
  <si>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</si>
  <si>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</si>
  <si>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</si>
  <si>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</si>
  <si>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</si>
  <si>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</si>
  <si>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</si>
  <si>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</si>
  <si>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</si>
  <si>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</si>
  <si>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</si>
  <si>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</si>
  <si>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</si>
  <si>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</si>
  <si>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</si>
  <si>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</si>
  <si>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</si>
  <si>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</si>
  <si>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</si>
  <si>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</si>
  <si>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</si>
  <si>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</si>
  <si>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</si>
  <si>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</si>
  <si>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</si>
  <si>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</si>
  <si>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</si>
  <si>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</si>
  <si>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</si>
  <si>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</si>
  <si>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</si>
  <si>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</si>
  <si>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</si>
  <si>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</si>
  <si>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</si>
  <si>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</si>
  <si>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</si>
  <si>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</si>
  <si>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</si>
  <si>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</si>
  <si>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</si>
  <si>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</si>
  <si>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</si>
  <si>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</si>
  <si>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</si>
  <si>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</si>
  <si>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</si>
  <si>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</si>
  <si>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</si>
  <si>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</si>
  <si>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</si>
  <si>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</si>
  <si>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</si>
  <si>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</si>
  <si>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</si>
  <si>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</si>
  <si>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</si>
  <si>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</si>
  <si>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</si>
  <si>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</si>
  <si>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</si>
  <si>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</si>
  <si>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</si>
  <si>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</si>
  <si>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</si>
  <si>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</si>
  <si>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</si>
  <si>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</si>
  <si>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</si>
  <si>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</si>
  <si>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</si>
  <si>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</si>
  <si>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</si>
  <si>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</si>
  <si>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</si>
  <si>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</si>
  <si>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</si>
  <si>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</si>
  <si>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</si>
  <si>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</si>
  <si>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</si>
  <si>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</si>
  <si>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</si>
  <si>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</si>
  <si>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</si>
  <si>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</si>
  <si>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</si>
  <si>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</si>
  <si>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</si>
  <si>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</si>
  <si>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</si>
  <si>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</si>
  <si>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</si>
  <si>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</si>
  <si>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</si>
  <si>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</si>
  <si>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</si>
  <si>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</si>
  <si>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</si>
  <si>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</si>
  <si>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</si>
  <si>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</si>
  <si>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</si>
  <si>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</si>
  <si>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</si>
  <si>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</si>
  <si>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</si>
  <si>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</si>
  <si>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</si>
  <si>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</si>
  <si>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</si>
  <si>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</si>
  <si>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</si>
  <si>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</si>
  <si>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</si>
  <si>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</si>
  <si>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</si>
  <si>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</si>
  <si>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</si>
  <si>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</si>
  <si>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</si>
  <si>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</si>
  <si>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</si>
  <si>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</si>
  <si>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</si>
  <si>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</si>
  <si>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</si>
  <si>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</si>
  <si>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</si>
  <si>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</si>
  <si>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</si>
  <si>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</si>
  <si>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</si>
  <si>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</si>
  <si>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</si>
  <si>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</si>
  <si>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</si>
  <si>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</si>
  <si>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</si>
  <si>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</si>
  <si>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</si>
  <si>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</si>
  <si>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</si>
  <si>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</si>
  <si>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</si>
  <si>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</si>
  <si>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</si>
  <si>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</si>
  <si>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</si>
  <si>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</si>
  <si>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</si>
  <si>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</si>
  <si>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</si>
  <si>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</si>
  <si>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</si>
  <si>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</si>
  <si>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</si>
  <si>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</si>
  <si>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</si>
  <si>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</si>
  <si>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</si>
  <si>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</si>
  <si>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</si>
  <si>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</si>
  <si>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</si>
  <si>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</si>
  <si>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</si>
  <si>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</si>
  <si>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</si>
  <si>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</si>
  <si>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</si>
  <si>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</si>
  <si>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</si>
  <si>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</si>
  <si>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</si>
  <si>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</si>
  <si>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</si>
  <si>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</si>
  <si>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</si>
  <si>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</si>
  <si>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</si>
  <si>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</si>
  <si>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</si>
  <si>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</si>
  <si>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</si>
  <si>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</si>
  <si>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</si>
  <si>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</si>
  <si>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</si>
  <si>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</si>
  <si>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</si>
  <si>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</si>
  <si>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</si>
  <si>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</si>
  <si>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</si>
  <si>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</si>
  <si>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</si>
  <si>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</si>
  <si>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</si>
  <si>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</si>
  <si>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</si>
  <si>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</si>
  <si>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</si>
  <si>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</si>
  <si>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</si>
  <si>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</si>
  <si>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</si>
  <si>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</si>
  <si>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</si>
  <si>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</si>
  <si>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</si>
  <si>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</si>
  <si>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</si>
  <si>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</si>
  <si>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</si>
  <si>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</si>
  <si>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</si>
  <si>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</si>
  <si>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</si>
  <si>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</si>
  <si>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</si>
  <si>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</si>
  <si>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</si>
  <si>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</si>
  <si>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</si>
  <si>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</si>
  <si>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</si>
  <si>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</si>
  <si>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</si>
  <si>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</si>
  <si>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</si>
  <si>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</si>
  <si>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</si>
  <si>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</si>
  <si>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</si>
  <si>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</si>
  <si>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</si>
  <si>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</si>
  <si>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</si>
  <si>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</si>
  <si>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</si>
  <si>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</si>
  <si>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</si>
  <si>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</si>
  <si>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</si>
  <si>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</si>
  <si>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</si>
  <si>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</si>
  <si>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</si>
  <si>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</si>
  <si>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</si>
  <si>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</si>
  <si>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</si>
  <si>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</si>
  <si>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</si>
  <si>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</si>
  <si>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</si>
  <si>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</si>
  <si>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</si>
  <si>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</si>
  <si>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</si>
  <si>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</si>
  <si>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</si>
  <si>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</si>
  <si>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</si>
  <si>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</si>
  <si>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</si>
  <si>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</si>
  <si>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</si>
  <si>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</si>
  <si>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</si>
  <si>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</si>
  <si>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</si>
  <si>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</si>
  <si>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</si>
  <si>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</si>
  <si>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</si>
  <si>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</si>
  <si>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</si>
  <si>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</si>
  <si>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</si>
  <si>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</si>
  <si>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</si>
  <si>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</si>
  <si>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</si>
  <si>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</si>
  <si>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</si>
  <si>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</si>
  <si>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</si>
  <si>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</si>
  <si>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</si>
  <si>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</si>
  <si>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</si>
  <si>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</si>
  <si>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</si>
  <si>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</si>
  <si>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</si>
  <si>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</si>
  <si>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</si>
  <si>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</si>
  <si>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</si>
  <si>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</si>
  <si>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</si>
  <si>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</si>
  <si>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</si>
  <si>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</si>
  <si>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</si>
  <si>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</si>
  <si>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</si>
  <si>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</si>
  <si>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</si>
  <si>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</si>
  <si>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</si>
  <si>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</si>
  <si>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</si>
  <si>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</si>
  <si>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</si>
  <si>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</si>
  <si>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</si>
  <si>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</si>
  <si>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</si>
  <si>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</si>
  <si>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</si>
  <si>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</si>
  <si>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</si>
  <si>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</si>
  <si>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</si>
  <si>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</si>
  <si>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</si>
  <si>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</si>
  <si>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</si>
  <si>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</si>
  <si>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</si>
  <si>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</si>
  <si>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</si>
  <si>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</si>
  <si>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</si>
  <si>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</si>
  <si>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</si>
  <si>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</si>
  <si>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</si>
  <si>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</si>
  <si>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</si>
  <si>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</si>
  <si>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</si>
  <si>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</si>
  <si>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</si>
  <si>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</si>
  <si>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</si>
  <si>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</si>
  <si>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</si>
  <si>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</si>
  <si>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</si>
  <si>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</si>
  <si>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</si>
  <si>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</si>
  <si>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</si>
  <si>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</si>
  <si>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</si>
  <si>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</si>
  <si>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</si>
  <si>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</si>
  <si>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</si>
  <si>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</si>
  <si>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</si>
  <si>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</si>
  <si>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</si>
  <si>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</si>
  <si>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</si>
  <si>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</si>
  <si>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</si>
  <si>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</si>
  <si>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</si>
  <si>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</si>
  <si>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</si>
  <si>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</si>
  <si>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</si>
  <si>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</si>
  <si>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</si>
  <si>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</si>
  <si>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</si>
  <si>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</si>
  <si>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</si>
  <si>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</si>
  <si>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</si>
  <si>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</si>
  <si>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</si>
  <si>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</si>
  <si>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</si>
  <si>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</si>
  <si>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</si>
  <si>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</si>
  <si>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</si>
  <si>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</si>
  <si>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</si>
  <si>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</si>
  <si>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</si>
  <si>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</si>
  <si>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</si>
  <si>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</si>
  <si>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</si>
  <si>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</si>
  <si>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</si>
  <si>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</si>
  <si>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</si>
  <si>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</si>
  <si>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</si>
  <si>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</si>
  <si>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</si>
  <si>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</si>
  <si>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</si>
  <si>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</si>
  <si>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</si>
  <si>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</si>
  <si>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</si>
  <si>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</si>
  <si>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</si>
  <si>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</si>
  <si>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</si>
  <si>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</si>
  <si>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</si>
  <si>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</si>
  <si>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</si>
  <si>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</si>
  <si>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</si>
  <si>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</si>
  <si>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</si>
  <si>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</si>
  <si>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</si>
  <si>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</si>
  <si>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</si>
  <si>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</si>
  <si>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</si>
  <si>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</si>
  <si>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</si>
  <si>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</si>
  <si>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</si>
  <si>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</si>
  <si>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</si>
  <si>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</si>
  <si>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</si>
  <si>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</si>
  <si>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</si>
  <si>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</si>
  <si>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</si>
  <si>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</si>
  <si>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</si>
  <si>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</si>
  <si>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</si>
  <si>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</si>
  <si>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</si>
  <si>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</si>
  <si>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</si>
  <si>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</si>
  <si>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</si>
  <si>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</si>
  <si>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</si>
  <si>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</si>
  <si>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</si>
  <si>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</si>
  <si>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</si>
  <si>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</si>
  <si>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</si>
  <si>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</si>
  <si>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</si>
  <si>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</si>
  <si>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</si>
  <si>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</si>
  <si>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</si>
  <si>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</si>
  <si>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</si>
  <si>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</si>
  <si>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</si>
  <si>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</si>
  <si>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</si>
  <si>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</si>
  <si>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</si>
  <si>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</si>
  <si>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</si>
  <si>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</si>
  <si>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</si>
  <si>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</si>
  <si>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</si>
  <si>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</si>
  <si>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</si>
  <si>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</si>
  <si>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</si>
  <si>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</si>
  <si>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</si>
  <si>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</si>
  <si>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</si>
  <si>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</si>
  <si>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</si>
  <si>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</si>
  <si>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</si>
  <si>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</si>
  <si>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</si>
  <si>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</si>
  <si>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</si>
  <si>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</si>
  <si>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</si>
  <si>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</si>
  <si>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</si>
  <si>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</si>
  <si>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</si>
  <si>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</si>
  <si>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</si>
  <si>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</si>
  <si>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</si>
  <si>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</si>
  <si>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</si>
  <si>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</si>
  <si>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</si>
  <si>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</si>
  <si>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</si>
  <si>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</si>
  <si>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</si>
  <si>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</si>
  <si>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</si>
  <si>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</si>
  <si>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</si>
  <si>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</si>
  <si>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</si>
  <si>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</si>
  <si>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</si>
  <si>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</si>
  <si>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</si>
  <si>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</si>
  <si>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</si>
  <si>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</si>
  <si>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</si>
  <si>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</si>
  <si>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</si>
  <si>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</si>
  <si>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</si>
  <si>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</si>
  <si>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</si>
  <si>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</si>
  <si>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</si>
  <si>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</si>
  <si>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</si>
  <si>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</si>
  <si>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</si>
  <si>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</si>
  <si>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</si>
  <si>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</si>
  <si>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</si>
  <si>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</si>
  <si>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</si>
  <si>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</si>
  <si>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</si>
  <si>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</si>
  <si>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</si>
  <si>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</si>
  <si>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</si>
  <si>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</si>
  <si>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</si>
  <si>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</si>
  <si>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</si>
  <si>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</si>
  <si>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</si>
  <si>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</si>
  <si>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</si>
  <si>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</si>
  <si>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</si>
  <si>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</si>
  <si>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</si>
  <si>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</si>
  <si>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</si>
  <si>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</si>
  <si>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</si>
  <si>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</si>
  <si>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</si>
  <si>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</si>
  <si>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</si>
  <si>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</si>
  <si>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</si>
  <si>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</si>
  <si>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</si>
  <si>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</si>
  <si>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</si>
  <si>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</si>
  <si>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</si>
  <si>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</si>
  <si>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</si>
  <si>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</si>
  <si>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</si>
  <si>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</si>
  <si>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</si>
  <si>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</si>
  <si>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</si>
  <si>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</si>
  <si>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</si>
  <si>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</si>
  <si>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</si>
  <si>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</si>
  <si>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</si>
  <si>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</si>
  <si>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</si>
  <si>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</si>
  <si>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</si>
  <si>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</si>
  <si>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</si>
  <si>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</si>
  <si>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</si>
  <si>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</si>
  <si>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</si>
  <si>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</si>
  <si>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</si>
  <si>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</si>
  <si>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</si>
  <si>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</si>
  <si>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</si>
  <si>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</si>
  <si>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</si>
  <si>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</si>
  <si>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</si>
  <si>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</si>
  <si>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</si>
  <si>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</si>
  <si>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</si>
  <si>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</si>
  <si>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</si>
  <si>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</si>
  <si>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</si>
  <si>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</si>
  <si>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</si>
  <si>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</si>
  <si>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</si>
  <si>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</si>
  <si>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</si>
  <si>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</si>
  <si>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</si>
  <si>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</si>
  <si>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</si>
  <si>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</si>
  <si>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</si>
  <si>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</si>
  <si>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</si>
  <si>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</si>
  <si>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</si>
  <si>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</si>
  <si>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</si>
  <si>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</si>
  <si>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</si>
  <si>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</si>
  <si>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</si>
  <si>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</si>
  <si>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</si>
  <si>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</si>
  <si>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</si>
  <si>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</si>
  <si>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</si>
  <si>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</si>
  <si>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</si>
  <si>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</si>
  <si>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</si>
  <si>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</si>
  <si>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</si>
  <si>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</si>
  <si>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</si>
  <si>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</si>
  <si>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</si>
  <si>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</si>
  <si>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</si>
  <si>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</si>
  <si>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</si>
  <si>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</si>
  <si>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</si>
  <si>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</si>
  <si>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</si>
  <si>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</si>
  <si>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</si>
  <si>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</si>
  <si>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</si>
  <si>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</si>
  <si>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</si>
  <si>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</si>
  <si>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</si>
  <si>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</si>
  <si>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</si>
  <si>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</si>
  <si>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</si>
  <si>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</si>
  <si>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</si>
  <si>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</si>
  <si>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</si>
  <si>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</si>
  <si>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</si>
  <si>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</si>
  <si>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</si>
  <si>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</si>
  <si>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</si>
  <si>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</si>
  <si>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</si>
  <si>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</si>
  <si>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</si>
  <si>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</si>
  <si>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</si>
  <si>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</si>
  <si>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</si>
  <si>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</si>
  <si>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</si>
  <si>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</si>
  <si>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</si>
  <si>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</si>
  <si>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</si>
  <si>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</si>
  <si>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</si>
  <si>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</si>
  <si>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</si>
  <si>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</si>
  <si>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</si>
  <si>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</si>
  <si>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</si>
  <si>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</si>
  <si>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</si>
  <si>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</si>
  <si>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</si>
  <si>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</si>
  <si>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</si>
  <si>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</si>
  <si>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</si>
  <si>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</si>
  <si>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</si>
  <si>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</si>
  <si>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</si>
  <si>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</si>
  <si>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</si>
  <si>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</si>
  <si>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</si>
  <si>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</si>
  <si>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</si>
  <si>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</si>
  <si>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</si>
  <si>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</si>
  <si>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</si>
  <si>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</si>
  <si>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</si>
  <si>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</si>
  <si>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</si>
  <si>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</si>
  <si>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</si>
  <si>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</si>
  <si>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</si>
  <si>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</si>
  <si>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</si>
  <si>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</si>
  <si>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</si>
  <si>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</si>
  <si>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</si>
  <si>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</si>
  <si>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</si>
  <si>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</si>
  <si>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</si>
  <si>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</si>
  <si>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</si>
  <si>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</si>
  <si>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</si>
  <si>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</si>
  <si>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</si>
  <si>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</si>
  <si>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</si>
  <si>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</si>
  <si>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</si>
  <si>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</si>
  <si>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</si>
  <si>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</si>
  <si>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</si>
  <si>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</si>
  <si>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</si>
  <si>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</si>
  <si>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</si>
  <si>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</si>
  <si>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</si>
  <si>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</si>
  <si>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</si>
  <si>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</si>
  <si>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</si>
  <si>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</si>
  <si>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</si>
  <si>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</si>
  <si>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</si>
  <si>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</si>
  <si>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</si>
  <si>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</si>
  <si>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</si>
  <si>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</si>
  <si>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</si>
  <si>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</si>
  <si>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</si>
  <si>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</si>
  <si>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</si>
  <si>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</si>
  <si>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</si>
  <si>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</si>
  <si>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</si>
  <si>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</si>
  <si>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</si>
  <si>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</si>
  <si>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</si>
  <si>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</si>
  <si>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</si>
  <si>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</si>
  <si>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</si>
  <si>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</si>
  <si>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</si>
  <si>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</si>
  <si>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</si>
  <si>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</si>
  <si>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</si>
  <si>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</si>
  <si>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</si>
  <si>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</si>
  <si>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</si>
  <si>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</si>
  <si>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</si>
  <si>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</si>
  <si>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</si>
  <si>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</si>
  <si>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</si>
  <si>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</si>
  <si>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</si>
  <si>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</si>
  <si>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</si>
  <si>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</si>
  <si>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</si>
  <si>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</si>
  <si>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</si>
  <si>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</si>
  <si>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</si>
  <si>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</si>
  <si>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</si>
  <si>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</si>
  <si>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</si>
  <si>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</si>
  <si>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</si>
  <si>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</si>
  <si>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</si>
  <si>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</si>
  <si>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</si>
  <si>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</si>
  <si>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</si>
  <si>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</si>
  <si>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</si>
  <si>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</si>
  <si>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</si>
  <si>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</si>
  <si>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</si>
  <si>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</si>
  <si>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</si>
  <si>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</si>
  <si>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</si>
  <si>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</si>
  <si>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</si>
  <si>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</si>
  <si>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</si>
  <si>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</si>
  <si>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</si>
  <si>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</si>
  <si>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</si>
  <si>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</si>
  <si>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</si>
  <si>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</si>
  <si>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</si>
  <si>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</si>
  <si>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</si>
  <si>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</si>
  <si>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</si>
  <si>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</si>
  <si>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</si>
  <si>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</si>
  <si>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</si>
  <si>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</si>
  <si>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</si>
  <si>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</si>
  <si>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</si>
  <si>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</si>
  <si>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</si>
  <si>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</si>
  <si>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</si>
  <si>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</si>
  <si>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</si>
  <si>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</si>
  <si>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</si>
  <si>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</si>
  <si>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</si>
  <si>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</si>
  <si>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</si>
  <si>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</si>
  <si>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</si>
  <si>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</si>
  <si>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</si>
  <si>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</si>
  <si>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</si>
  <si>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</si>
  <si>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</si>
  <si>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</si>
  <si>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</si>
  <si>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</si>
  <si>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</si>
  <si>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</si>
  <si>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</si>
  <si>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</si>
  <si>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</si>
  <si>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</si>
  <si>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</si>
  <si>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</si>
  <si>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</si>
  <si>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</si>
  <si>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</si>
  <si>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</si>
  <si>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</si>
  <si>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</si>
  <si>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</si>
  <si>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</si>
  <si>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</si>
  <si>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</si>
  <si>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</si>
  <si>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</si>
  <si>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</si>
  <si>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</si>
  <si>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</si>
  <si>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</si>
  <si>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</si>
  <si>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</si>
  <si>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</si>
  <si>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</si>
  <si>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</si>
  <si>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</si>
  <si>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</si>
  <si>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</si>
  <si>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</si>
  <si>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</si>
  <si>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</si>
  <si>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</si>
  <si>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</si>
  <si>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</si>
  <si>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</si>
  <si>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</si>
  <si>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</si>
  <si>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</si>
  <si>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</si>
  <si>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</si>
  <si>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</si>
  <si>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</si>
  <si>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</si>
  <si>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</si>
  <si>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</si>
  <si>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</si>
  <si>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</si>
  <si>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</si>
  <si>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</si>
  <si>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</si>
  <si>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</si>
  <si>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</si>
  <si>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</si>
  <si>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</si>
  <si>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</si>
  <si>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</si>
  <si>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</si>
  <si>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</si>
  <si>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</si>
  <si>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</si>
  <si>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</si>
  <si>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</si>
  <si>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</si>
  <si>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</si>
  <si>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</si>
  <si>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</si>
  <si>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</si>
  <si>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</si>
  <si>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</si>
  <si>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</si>
  <si>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</si>
  <si>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</si>
  <si>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</si>
  <si>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</si>
  <si>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</si>
  <si>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</si>
  <si>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</si>
  <si>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</si>
  <si>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</si>
  <si>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</si>
  <si>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</si>
  <si>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</si>
  <si>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</si>
  <si>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</si>
  <si>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</si>
  <si>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</si>
  <si>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</si>
  <si>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</si>
  <si>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</si>
  <si>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</si>
  <si>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</si>
  <si>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</si>
  <si>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</si>
  <si>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</si>
  <si>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</si>
  <si>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</si>
  <si>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</si>
  <si>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</si>
  <si>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</si>
  <si>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</si>
  <si>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</si>
  <si>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</si>
  <si>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</si>
  <si>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</si>
  <si>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</si>
  <si>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</si>
  <si>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</si>
  <si>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</si>
  <si>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</si>
  <si>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</si>
  <si>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</si>
  <si>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</si>
  <si>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</si>
  <si>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</si>
  <si>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</si>
  <si>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</si>
  <si>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</si>
  <si>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</si>
  <si>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</si>
  <si>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</si>
  <si>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</si>
  <si>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</si>
  <si>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</si>
  <si>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</si>
  <si>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</si>
  <si>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</si>
  <si>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</si>
  <si>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</si>
  <si>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</si>
  <si>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</si>
  <si>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</si>
  <si>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</si>
  <si>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</si>
  <si>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</si>
  <si>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</si>
  <si>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</si>
  <si>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</si>
  <si>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</si>
  <si>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</si>
  <si>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</si>
  <si>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</si>
  <si>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</si>
  <si>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</si>
  <si>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</si>
  <si>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</si>
  <si>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</si>
  <si>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</si>
  <si>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</si>
  <si>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</si>
  <si>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</si>
  <si>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</si>
  <si>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</si>
  <si>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</si>
  <si>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</si>
  <si>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</si>
  <si>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</si>
  <si>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</si>
  <si>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</si>
  <si>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</si>
  <si>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</si>
  <si>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</si>
  <si>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</si>
  <si>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</si>
  <si>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</si>
  <si>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</si>
  <si>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</si>
  <si>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</si>
  <si>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</si>
  <si>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</si>
  <si>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</si>
  <si>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</si>
  <si>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</si>
  <si>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</si>
  <si>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</si>
  <si>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</si>
  <si>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</si>
  <si>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</si>
  <si>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</si>
  <si>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</si>
  <si>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</si>
  <si>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</si>
  <si>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</si>
  <si>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</si>
  <si>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</si>
  <si>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</si>
  <si>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</si>
  <si>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</si>
  <si>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</si>
  <si>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</si>
  <si>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</si>
  <si>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</si>
  <si>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</si>
  <si>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</si>
  <si>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</si>
  <si>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</si>
  <si>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</si>
  <si>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</si>
  <si>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</si>
  <si>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</si>
  <si>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</si>
  <si>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</si>
  <si>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</si>
  <si>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</si>
  <si>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</si>
  <si>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</si>
  <si>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</si>
  <si>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</si>
  <si>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</si>
  <si>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</si>
  <si>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</si>
  <si>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</si>
  <si>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</si>
  <si>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</si>
  <si>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</si>
  <si>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</si>
  <si>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</si>
  <si>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</si>
  <si>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</si>
  <si>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</si>
  <si>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</si>
  <si>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</si>
  <si>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</si>
  <si>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</si>
  <si>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</si>
  <si>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</si>
  <si>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</si>
  <si>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</si>
  <si>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</si>
  <si>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</si>
  <si>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</si>
  <si>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</si>
  <si>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</si>
  <si>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</si>
  <si>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</si>
  <si>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</si>
  <si>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</si>
  <si>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</si>
  <si>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</si>
  <si>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</si>
  <si>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</si>
  <si>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</si>
  <si>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</si>
  <si>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</si>
  <si>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</si>
  <si>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</si>
  <si>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</si>
  <si>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</si>
  <si>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</si>
  <si>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</si>
  <si>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</si>
  <si>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</si>
  <si>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</si>
  <si>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</si>
  <si>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</si>
  <si>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</si>
  <si>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</si>
  <si>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</si>
  <si>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</si>
  <si>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</si>
  <si>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</si>
  <si>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</si>
  <si>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</si>
  <si>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</si>
  <si>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</si>
  <si>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</si>
  <si>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</si>
  <si>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</si>
  <si>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</si>
  <si>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</si>
  <si>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</si>
  <si>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</si>
  <si>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</si>
  <si>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</si>
  <si>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</si>
  <si>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</si>
  <si>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</si>
  <si>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</si>
  <si>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</si>
  <si>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</si>
  <si>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</si>
  <si>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</si>
  <si>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</si>
  <si>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</si>
  <si>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</si>
  <si>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</si>
  <si>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</si>
  <si>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</si>
  <si>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</si>
  <si>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</si>
  <si>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</si>
  <si>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</si>
  <si>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</si>
  <si>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</si>
  <si>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</si>
  <si>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</si>
  <si>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</si>
  <si>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</si>
  <si>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</si>
  <si>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</si>
  <si>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</si>
  <si>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</si>
  <si>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</si>
  <si>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</si>
  <si>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</si>
  <si>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</si>
  <si>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</si>
  <si>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</si>
  <si>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</si>
  <si>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</si>
  <si>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</si>
  <si>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</si>
  <si>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</si>
  <si>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</si>
  <si>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</si>
  <si>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</si>
  <si>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</si>
  <si>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</si>
  <si>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</si>
  <si>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</si>
  <si>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</si>
  <si>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</si>
  <si>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</si>
  <si>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</si>
  <si>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</si>
  <si>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</si>
  <si>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</si>
  <si>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</si>
  <si>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</si>
  <si>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</si>
  <si>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</si>
  <si>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</si>
  <si>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</si>
  <si>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</si>
  <si>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</si>
  <si>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</si>
  <si>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</si>
  <si>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</si>
  <si>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</si>
  <si>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</si>
  <si>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</si>
  <si>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</si>
  <si>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</si>
  <si>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</si>
  <si>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</si>
  <si>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</si>
  <si>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</si>
  <si>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</si>
  <si>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</si>
  <si>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</si>
  <si>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</si>
  <si>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</si>
  <si>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</si>
  <si>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</si>
  <si>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</si>
  <si>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</si>
  <si>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</si>
  <si>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</si>
  <si>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</si>
  <si>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</si>
  <si>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</si>
  <si>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</si>
  <si>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</si>
  <si>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</si>
  <si>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</si>
  <si>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</si>
  <si>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</si>
  <si>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</si>
  <si>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</si>
  <si>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</si>
  <si>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</si>
  <si>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</si>
  <si>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</si>
  <si>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</si>
  <si>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</si>
  <si>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</si>
  <si>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</si>
  <si>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</si>
  <si>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</si>
  <si>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</si>
  <si>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</si>
  <si>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</si>
  <si>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</si>
  <si>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</si>
  <si>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</si>
  <si>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</si>
  <si>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</si>
  <si>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</si>
  <si>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</si>
  <si>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</si>
  <si>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</si>
  <si>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</si>
  <si>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</si>
  <si>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</si>
  <si>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</si>
  <si>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</si>
  <si>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</si>
  <si>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</si>
  <si>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</si>
  <si>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</si>
  <si>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</si>
  <si>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</si>
  <si>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</si>
  <si>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</si>
  <si>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</si>
  <si>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</si>
  <si>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</si>
  <si>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</si>
  <si>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</si>
  <si>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</si>
  <si>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</si>
  <si>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</si>
  <si>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</si>
  <si>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</si>
  <si>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</si>
  <si>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</si>
  <si>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</si>
  <si>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</si>
  <si>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</si>
  <si>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</si>
  <si>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</si>
  <si>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</si>
  <si>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</si>
  <si>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</si>
  <si>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</si>
  <si>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</si>
  <si>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</si>
  <si>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</si>
  <si>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</si>
  <si>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</si>
  <si>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</si>
  <si>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</si>
  <si>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</si>
  <si>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</si>
  <si>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</si>
  <si>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</si>
  <si>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</si>
  <si>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</si>
  <si>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</si>
  <si>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</si>
  <si>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</si>
  <si>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</si>
  <si>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</si>
  <si>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</si>
  <si>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</si>
  <si>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</si>
  <si>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</si>
  <si>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</si>
  <si>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</si>
  <si>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</si>
  <si>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</si>
  <si>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</si>
  <si>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</si>
  <si>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</si>
  <si>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</si>
  <si>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</si>
  <si>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</si>
  <si>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</si>
  <si>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</si>
  <si>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</si>
  <si>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</si>
  <si>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</si>
  <si>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</si>
  <si>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</si>
  <si>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</si>
  <si>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</si>
  <si>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</si>
  <si>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</si>
  <si>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</si>
  <si>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</si>
  <si>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</si>
  <si>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</si>
  <si>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</si>
  <si>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</si>
  <si>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</si>
  <si>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</si>
  <si>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</si>
  <si>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</si>
  <si>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</si>
  <si>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</si>
  <si>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</si>
  <si>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</si>
  <si>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</si>
  <si>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</si>
  <si>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</si>
  <si>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</si>
  <si>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</si>
  <si>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</si>
  <si>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</si>
  <si>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</si>
  <si>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</si>
  <si>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</si>
  <si>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</si>
  <si>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</si>
  <si>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</si>
  <si>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</si>
  <si>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</si>
  <si>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</si>
  <si>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</si>
  <si>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</si>
  <si>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</si>
  <si>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</si>
  <si>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</si>
  <si>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</si>
  <si>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</si>
  <si>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</si>
  <si>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</si>
  <si>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</si>
  <si>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</si>
  <si>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</si>
  <si>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</si>
  <si>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</si>
  <si>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</si>
  <si>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</si>
  <si>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</si>
  <si>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</si>
  <si>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</si>
  <si>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</si>
  <si>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</si>
  <si>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</si>
  <si>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</si>
  <si>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</si>
  <si>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</si>
  <si>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</si>
  <si>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</si>
  <si>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</si>
  <si>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</si>
  <si>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</si>
  <si>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</si>
  <si>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</si>
  <si>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</si>
  <si>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</si>
  <si>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</si>
  <si>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</si>
  <si>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</si>
  <si>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</si>
  <si>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</si>
  <si>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</si>
  <si>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</si>
  <si>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</si>
  <si>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</si>
  <si>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</si>
  <si>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</si>
  <si>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</si>
  <si>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</si>
  <si>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</si>
  <si>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</si>
  <si>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</si>
  <si>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</si>
  <si>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</si>
  <si>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</si>
  <si>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</si>
  <si>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</si>
  <si>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</si>
  <si>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</si>
  <si>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</si>
  <si>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</si>
  <si>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</si>
  <si>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</si>
  <si>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</si>
  <si>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</si>
  <si>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</si>
  <si>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</si>
  <si>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</si>
  <si>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</si>
  <si>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</si>
  <si>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</si>
  <si>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</si>
  <si>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</si>
  <si>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</si>
  <si>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</si>
  <si>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</si>
  <si>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</si>
  <si>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</si>
  <si>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</si>
  <si>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</si>
  <si>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</si>
  <si>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</si>
  <si>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</si>
  <si>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</si>
  <si>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</si>
  <si>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</si>
  <si>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</si>
  <si>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</si>
  <si>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</si>
  <si>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</si>
  <si>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</si>
  <si>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</si>
  <si>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</si>
  <si>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</si>
  <si>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</si>
  <si>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</si>
  <si>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</si>
  <si>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</si>
  <si>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</si>
  <si>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</si>
  <si>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</si>
  <si>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</si>
  <si>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</si>
  <si>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</si>
  <si>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</si>
  <si>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</si>
  <si>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</si>
  <si>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</si>
  <si>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</si>
  <si>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</si>
  <si>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</si>
  <si>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</si>
  <si>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</si>
  <si>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</si>
  <si>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</si>
  <si>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</si>
  <si>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</si>
  <si>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</si>
  <si>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</si>
  <si>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</si>
  <si>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</si>
  <si>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</si>
  <si>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</si>
  <si>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</si>
  <si>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</si>
  <si>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</si>
  <si>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</si>
  <si>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</si>
  <si>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</si>
  <si>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</si>
  <si>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</si>
  <si>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</si>
  <si>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</si>
  <si>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</si>
  <si>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</si>
  <si>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</si>
  <si>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</si>
  <si>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</si>
  <si>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</si>
  <si>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</si>
  <si>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</si>
  <si>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</si>
  <si>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</si>
  <si>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</si>
  <si>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</si>
  <si>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</si>
  <si>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</si>
  <si>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</si>
  <si>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</si>
  <si>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</si>
  <si>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</si>
  <si>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</si>
  <si>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</si>
  <si>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</si>
  <si>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</si>
  <si>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</si>
  <si>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</si>
  <si>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</si>
  <si>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</si>
  <si>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</si>
  <si>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</si>
  <si>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</si>
  <si>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</si>
  <si>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</si>
  <si>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</si>
  <si>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</si>
  <si>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</si>
  <si>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</si>
  <si>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</si>
  <si>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</si>
  <si>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</si>
  <si>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</si>
  <si>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</si>
  <si>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</si>
  <si>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</si>
  <si>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</si>
  <si>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</si>
  <si>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</si>
  <si>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</si>
  <si>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</si>
  <si>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</si>
  <si>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</si>
  <si>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</si>
  <si>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</si>
  <si>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</si>
  <si>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</si>
  <si>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</si>
  <si>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</si>
  <si>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</si>
  <si>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</si>
  <si>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</si>
  <si>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</si>
  <si>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</si>
  <si>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</si>
  <si>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</si>
  <si>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</si>
  <si>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</si>
  <si>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</si>
  <si>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</si>
  <si>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</si>
  <si>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</si>
  <si>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</si>
  <si>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</si>
  <si>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</si>
  <si>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</si>
  <si>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</si>
  <si>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</si>
  <si>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</si>
  <si>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</si>
  <si>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</si>
  <si>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</si>
  <si>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</si>
  <si>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</si>
  <si>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</si>
  <si>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</si>
  <si>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</si>
  <si>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</si>
  <si>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</si>
  <si>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</si>
  <si>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</si>
  <si>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</si>
  <si>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</si>
  <si>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</si>
  <si>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</si>
  <si>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</si>
  <si>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</si>
  <si>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</si>
  <si>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</si>
  <si>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</si>
  <si>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</si>
  <si>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</si>
  <si>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</si>
  <si>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</si>
  <si>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</si>
  <si>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</si>
  <si>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</si>
  <si>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</si>
  <si>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</si>
  <si>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</si>
  <si>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</si>
  <si>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</si>
  <si>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</si>
  <si>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</si>
  <si>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</si>
  <si>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</si>
  <si>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</si>
  <si>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</si>
  <si>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</si>
  <si>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</si>
  <si>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</si>
  <si>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</si>
  <si>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</si>
  <si>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</si>
  <si>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</si>
  <si>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</si>
  <si>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</si>
  <si>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</si>
  <si>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</si>
  <si>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</si>
  <si>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</si>
  <si>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</si>
  <si>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</si>
  <si>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</si>
  <si>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</si>
  <si>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</si>
  <si>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</si>
  <si>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</si>
  <si>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</si>
  <si>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</si>
  <si>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</si>
  <si>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</si>
  <si>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</si>
  <si>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</si>
  <si>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</si>
  <si>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</si>
  <si>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</si>
  <si>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</si>
  <si>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</si>
  <si>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</si>
  <si>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</si>
  <si>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</si>
  <si>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</si>
  <si>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</si>
  <si>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</si>
  <si>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</si>
  <si>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</si>
  <si>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</si>
  <si>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</si>
  <si>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</si>
  <si>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</si>
  <si>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</si>
  <si>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</si>
  <si>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</si>
  <si>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</si>
  <si>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</si>
  <si>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</si>
  <si>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</si>
  <si>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</si>
  <si>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</si>
  <si>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</si>
  <si>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</si>
  <si>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</si>
  <si>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</si>
  <si>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</si>
  <si>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</si>
  <si>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</si>
  <si>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</si>
  <si>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</si>
  <si>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</si>
  <si>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</si>
  <si>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</si>
  <si>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</si>
  <si>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</si>
  <si>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</si>
  <si>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</si>
  <si>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</si>
  <si>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</si>
  <si>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</si>
  <si>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</si>
  <si>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</si>
  <si>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</si>
  <si>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</si>
  <si>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</si>
  <si>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</si>
  <si>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</si>
  <si>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</si>
  <si>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</si>
  <si>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</si>
  <si>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</si>
  <si>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</si>
  <si>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</si>
  <si>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</si>
  <si>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</si>
  <si>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</si>
  <si>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</si>
  <si>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</si>
  <si>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</si>
  <si>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</si>
  <si>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</si>
  <si>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</si>
  <si>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</si>
  <si>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</si>
  <si>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</si>
  <si>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</si>
  <si>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</si>
  <si>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</si>
  <si>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</si>
  <si>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</si>
  <si>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</si>
  <si>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</si>
  <si>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</si>
  <si>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</si>
  <si>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</si>
  <si>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</si>
  <si>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</si>
  <si>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</si>
  <si>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</si>
  <si>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</si>
  <si>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</si>
  <si>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</si>
  <si>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</si>
  <si>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</si>
  <si>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</si>
  <si>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</si>
  <si>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</si>
  <si>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</si>
  <si>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</si>
  <si>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</si>
  <si>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</si>
  <si>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</si>
  <si>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</si>
  <si>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</si>
  <si>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</si>
  <si>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</si>
  <si>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</si>
  <si>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</si>
  <si>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</si>
  <si>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</si>
  <si>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</si>
  <si>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</si>
  <si>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</si>
  <si>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</si>
  <si>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</si>
  <si>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</si>
  <si>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</si>
  <si>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</si>
  <si>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</si>
  <si>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</si>
  <si>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</si>
  <si>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</si>
  <si>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</si>
  <si>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</si>
  <si>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</si>
  <si>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</si>
  <si>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</si>
  <si>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</si>
  <si>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</si>
  <si>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</si>
  <si>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</si>
  <si>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</si>
  <si>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</si>
  <si>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</si>
  <si>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</si>
  <si>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</si>
  <si>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</si>
  <si>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</si>
  <si>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</si>
  <si>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</si>
  <si>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</si>
  <si>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</si>
  <si>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</si>
  <si>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</si>
  <si>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</si>
  <si>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</si>
  <si>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</si>
  <si>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</si>
  <si>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</si>
  <si>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</si>
  <si>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</si>
  <si>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</si>
  <si>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</si>
  <si>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</si>
  <si>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</si>
  <si>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</si>
  <si>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</si>
  <si>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</si>
  <si>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</si>
  <si>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</si>
  <si>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</si>
  <si>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</si>
  <si>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</si>
  <si>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</si>
  <si>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</si>
  <si>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</si>
  <si>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</si>
  <si>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</si>
  <si>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</si>
  <si>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</si>
  <si>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</si>
  <si>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</si>
  <si>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</si>
  <si>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</si>
  <si>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</si>
  <si>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</si>
  <si>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</si>
  <si>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</si>
  <si>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</si>
  <si>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</si>
  <si>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</si>
  <si>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</si>
  <si>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</si>
  <si>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</si>
  <si>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</si>
  <si>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</si>
  <si>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</si>
  <si>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</si>
  <si>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</si>
  <si>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</si>
  <si>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</si>
  <si>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</si>
  <si>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</si>
  <si>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</si>
  <si>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</si>
  <si>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</si>
  <si>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</si>
  <si>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</si>
  <si>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</si>
  <si>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</si>
  <si>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</si>
  <si>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</si>
  <si>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</si>
  <si>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</si>
  <si>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</si>
  <si>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</si>
  <si>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</si>
  <si>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</si>
  <si>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</si>
  <si>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</si>
  <si>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</si>
  <si>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</si>
  <si>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</si>
  <si>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</si>
  <si>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</si>
  <si>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</si>
  <si>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</si>
  <si>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</si>
  <si>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</si>
  <si>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</si>
  <si>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</si>
  <si>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</si>
  <si>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</si>
  <si>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</si>
  <si>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</si>
  <si>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</si>
  <si>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</si>
  <si>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</si>
  <si>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</si>
  <si>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</si>
  <si>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</si>
  <si>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</si>
  <si>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</si>
  <si>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</si>
  <si>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</si>
  <si>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</si>
  <si>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</si>
  <si>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</si>
  <si>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</si>
  <si>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</si>
  <si>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</si>
  <si>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</si>
  <si>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</si>
  <si>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</si>
  <si>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</si>
  <si>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</si>
  <si>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</si>
  <si>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</si>
  <si>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</si>
  <si>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</si>
  <si>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</si>
  <si>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</si>
  <si>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</si>
  <si>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</si>
  <si>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</si>
  <si>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</si>
  <si>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</si>
  <si>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</si>
  <si>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</si>
  <si>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</si>
  <si>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</si>
  <si>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</si>
  <si>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</si>
  <si>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</si>
  <si>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</si>
  <si>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</si>
  <si>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</si>
  <si>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</si>
  <si>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</si>
  <si>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</si>
  <si>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</si>
  <si>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</si>
  <si>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</si>
  <si>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</si>
  <si>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</si>
  <si>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</si>
  <si>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</si>
  <si>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</si>
  <si>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</si>
  <si>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</si>
  <si>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</si>
  <si>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</si>
  <si>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</si>
  <si>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</si>
  <si>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</si>
  <si>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</si>
  <si>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</si>
  <si>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</si>
  <si>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</si>
  <si>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</si>
  <si>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</si>
  <si>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</si>
  <si>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</si>
  <si>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</si>
  <si>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</si>
  <si>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</si>
  <si>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</si>
  <si>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</si>
  <si>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</si>
  <si>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</si>
  <si>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</si>
  <si>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</si>
  <si>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</si>
  <si>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</si>
  <si>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</si>
  <si>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</si>
  <si>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</si>
  <si>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</si>
  <si>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</si>
  <si>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</si>
  <si>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</si>
  <si>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</si>
  <si>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</si>
  <si>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</si>
  <si>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</si>
  <si>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</si>
  <si>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</si>
  <si>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</si>
  <si>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</si>
  <si>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</si>
  <si>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</si>
  <si>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</si>
  <si>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</si>
  <si>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</si>
  <si>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</si>
  <si>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</si>
  <si>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</si>
  <si>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</si>
  <si>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</si>
  <si>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</si>
  <si>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</si>
  <si>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</si>
  <si>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</si>
  <si>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</si>
  <si>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</si>
  <si>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</si>
  <si>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</si>
  <si>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</si>
  <si>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</si>
  <si>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</si>
  <si>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</si>
  <si>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</si>
  <si>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</si>
  <si>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</si>
  <si>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</si>
  <si>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</si>
  <si>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</si>
  <si>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</si>
  <si>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</si>
  <si>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</si>
  <si>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</si>
  <si>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</si>
  <si>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</si>
  <si>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</si>
  <si>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</si>
  <si>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</si>
  <si>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</si>
  <si>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</si>
  <si>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</si>
  <si>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</si>
  <si>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</si>
  <si>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</si>
  <si>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</si>
  <si>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</si>
  <si>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</si>
  <si>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</si>
  <si>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</si>
  <si>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</si>
  <si>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</si>
  <si>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</si>
  <si>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</si>
  <si>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</si>
  <si>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</si>
  <si>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</si>
  <si>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</si>
  <si>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</si>
  <si>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</si>
  <si>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</si>
  <si>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</si>
  <si>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</si>
  <si>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</si>
  <si>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</si>
  <si>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</si>
  <si>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</si>
  <si>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</si>
  <si>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</si>
  <si>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</si>
  <si>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</si>
  <si>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</si>
  <si>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</si>
  <si>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</si>
  <si>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</si>
  <si>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</si>
  <si>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</si>
  <si>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</si>
  <si>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</si>
  <si>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</si>
  <si>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</si>
  <si>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</si>
  <si>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</si>
  <si>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</si>
  <si>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</si>
  <si>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</si>
  <si>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</si>
  <si>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</si>
  <si>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</si>
  <si>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</si>
  <si>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</si>
  <si>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</si>
  <si>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</si>
  <si>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</si>
  <si>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</si>
  <si>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</si>
  <si>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</si>
  <si>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</si>
  <si>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</si>
  <si>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</si>
  <si>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</si>
  <si>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</si>
  <si>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</si>
  <si>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</si>
  <si>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</si>
  <si>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</si>
  <si>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</si>
  <si>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</si>
  <si>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</si>
  <si>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</si>
  <si>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</si>
  <si>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</si>
  <si>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</si>
  <si>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</si>
  <si>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</si>
  <si>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</si>
  <si>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</si>
  <si>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</si>
  <si>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</si>
  <si>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</si>
  <si>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</si>
  <si>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</si>
  <si>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</si>
  <si>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</si>
  <si>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</si>
  <si>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</si>
  <si>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</si>
  <si>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</si>
  <si>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</si>
  <si>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</si>
  <si>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</si>
  <si>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</si>
  <si>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</si>
  <si>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</si>
  <si>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</si>
  <si>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</si>
  <si>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</si>
  <si>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</si>
  <si>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</si>
  <si>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</si>
  <si>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</si>
  <si>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</si>
  <si>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</si>
  <si>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</si>
  <si>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</si>
  <si>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</si>
  <si>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</si>
  <si>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</si>
  <si>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</si>
  <si>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</si>
  <si>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</si>
  <si>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</si>
  <si>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</si>
  <si>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</si>
  <si>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</si>
  <si>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</si>
  <si>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</si>
  <si>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</si>
  <si>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</si>
  <si>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</si>
  <si>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</si>
  <si>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</si>
  <si>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</si>
  <si>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</si>
  <si>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</si>
  <si>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</si>
  <si>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</si>
  <si>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</si>
  <si>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</si>
  <si>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</si>
  <si>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</si>
  <si>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</si>
  <si>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</si>
  <si>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</si>
  <si>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</si>
  <si>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</si>
  <si>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</si>
  <si>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</si>
  <si>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</si>
  <si>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</si>
  <si>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</si>
  <si>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</si>
  <si>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</si>
  <si>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</si>
  <si>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</si>
  <si>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</si>
  <si>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</si>
  <si>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</si>
  <si>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</si>
  <si>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</si>
  <si>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</si>
  <si>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</si>
  <si>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</si>
  <si>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</si>
  <si>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</si>
  <si>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</si>
  <si>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</si>
  <si>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</si>
  <si>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</si>
  <si>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</si>
  <si>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</si>
  <si>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</si>
  <si>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</si>
  <si>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</si>
  <si>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</si>
  <si>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</si>
  <si>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</si>
  <si>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</si>
  <si>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</si>
  <si>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</si>
  <si>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</si>
  <si>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</si>
  <si>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</si>
  <si>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</si>
  <si>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</si>
  <si>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</si>
  <si>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</si>
  <si>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</si>
  <si>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</si>
  <si>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</si>
  <si>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</si>
  <si>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</si>
  <si>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</si>
  <si>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</si>
  <si>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</si>
  <si>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</si>
  <si>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</si>
  <si>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</si>
  <si>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</si>
  <si>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</si>
  <si>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</si>
  <si>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</si>
  <si>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</si>
  <si>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</si>
  <si>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</si>
  <si>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</si>
  <si>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</si>
  <si>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</si>
  <si>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</si>
  <si>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</si>
  <si>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</si>
  <si>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</si>
  <si>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</si>
  <si>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</si>
  <si>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</si>
  <si>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</si>
  <si>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</si>
  <si>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</si>
  <si>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</si>
  <si>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</si>
  <si>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</si>
  <si>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</si>
  <si>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</si>
  <si>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</si>
  <si>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</si>
  <si>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</si>
  <si>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</si>
  <si>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</si>
  <si>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</si>
  <si>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</si>
  <si>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</si>
  <si>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</si>
  <si>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</si>
  <si>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</si>
  <si>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</si>
  <si>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</si>
  <si>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</si>
  <si>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</si>
  <si>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</si>
  <si>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</si>
  <si>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</si>
  <si>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</si>
  <si>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</si>
  <si>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</si>
  <si>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</si>
  <si>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</si>
  <si>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</si>
  <si>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</si>
  <si>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</si>
  <si>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</si>
  <si>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</si>
  <si>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</si>
  <si>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</si>
  <si>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</si>
  <si>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</si>
  <si>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</si>
  <si>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</si>
  <si>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</si>
  <si>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</si>
  <si>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</si>
  <si>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</si>
  <si>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</si>
  <si>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</si>
  <si>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</si>
  <si>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</si>
  <si>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</si>
  <si>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</si>
  <si>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</si>
  <si>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</si>
  <si>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</si>
  <si>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</si>
  <si>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</si>
  <si>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</si>
  <si>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</si>
  <si>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</si>
  <si>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</si>
  <si>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</si>
  <si>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</si>
  <si>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</si>
  <si>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</si>
  <si>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</si>
  <si>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</si>
  <si>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</si>
  <si>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</si>
  <si>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</si>
  <si>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</si>
  <si>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</si>
  <si>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</si>
  <si>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</si>
  <si>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</si>
  <si>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</si>
  <si>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</si>
  <si>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</si>
  <si>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</si>
  <si>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</si>
  <si>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</si>
  <si>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</si>
  <si>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</si>
  <si>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</si>
  <si>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</si>
  <si>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</si>
  <si>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</si>
  <si>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</si>
  <si>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</si>
  <si>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</si>
  <si>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</si>
  <si>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</si>
  <si>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</si>
  <si>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</si>
  <si>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</si>
  <si>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</si>
  <si>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</si>
  <si>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</si>
  <si>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</si>
  <si>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</si>
  <si>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</si>
  <si>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</si>
  <si>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</si>
  <si>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</si>
  <si>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</si>
  <si>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</si>
  <si>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</si>
  <si>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</si>
  <si>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</si>
  <si>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</si>
  <si>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</si>
  <si>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</si>
  <si>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</si>
  <si>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</si>
  <si>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</si>
  <si>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</si>
  <si>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</si>
  <si>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</si>
  <si>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</si>
  <si>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</si>
  <si>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</si>
  <si>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</si>
  <si>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</si>
  <si>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</si>
  <si>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</si>
  <si>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</si>
  <si>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</si>
  <si>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</si>
  <si>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</si>
  <si>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</si>
  <si>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</si>
  <si>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</si>
  <si>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</si>
  <si>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</si>
  <si>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</si>
  <si>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</si>
  <si>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</si>
  <si>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</si>
  <si>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</si>
  <si>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</si>
  <si>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</si>
  <si>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</si>
  <si>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</si>
  <si>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</si>
  <si>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</si>
  <si>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</si>
  <si>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</si>
  <si>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</si>
  <si>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</si>
  <si>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</si>
  <si>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</si>
  <si>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</si>
  <si>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</si>
  <si>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</si>
  <si>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</si>
  <si>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</si>
  <si>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</si>
  <si>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</si>
  <si>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</si>
  <si>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</si>
  <si>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</si>
  <si>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</si>
  <si>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</si>
  <si>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</si>
  <si>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</si>
  <si>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</si>
  <si>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</si>
  <si>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</si>
  <si>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</si>
  <si>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</si>
  <si>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</si>
  <si>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</si>
  <si>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</si>
  <si>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</si>
  <si>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</si>
  <si>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</si>
  <si>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</si>
  <si>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</si>
  <si>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</si>
  <si>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</si>
  <si>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</si>
  <si>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</si>
  <si>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</si>
  <si>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</si>
  <si>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</si>
  <si>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</si>
  <si>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</si>
  <si>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</si>
  <si>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</si>
  <si>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</si>
  <si>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</si>
  <si>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</si>
  <si>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</si>
  <si>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</si>
  <si>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</si>
  <si>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</si>
  <si>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</si>
  <si>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</si>
  <si>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</si>
  <si>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</si>
  <si>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</si>
  <si>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</si>
  <si>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</si>
  <si>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</si>
  <si>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</si>
  <si>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</si>
  <si>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</si>
  <si>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</si>
  <si>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</si>
  <si>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</si>
  <si>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</si>
  <si>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</si>
  <si>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</si>
  <si>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</si>
  <si>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</si>
  <si>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</si>
  <si>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</si>
  <si>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</si>
  <si>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</si>
  <si>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</si>
  <si>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</si>
  <si>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</si>
  <si>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</si>
  <si>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</si>
  <si>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</si>
  <si>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</si>
  <si>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</si>
  <si>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</si>
  <si>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</si>
  <si>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</si>
  <si>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</si>
  <si>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</si>
  <si>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</si>
  <si>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</si>
  <si>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</si>
  <si>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</si>
  <si>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</si>
  <si>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</si>
  <si>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</si>
  <si>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</si>
  <si>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</si>
  <si>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</si>
  <si>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</si>
  <si>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</si>
  <si>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</si>
  <si>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</si>
  <si>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</si>
  <si>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</si>
  <si>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</si>
  <si>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</si>
  <si>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</si>
  <si>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</si>
  <si>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</si>
  <si>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</si>
  <si>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</si>
  <si>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</si>
  <si>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</si>
  <si>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</si>
  <si>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</si>
  <si>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</si>
  <si>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</si>
  <si>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</si>
  <si>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</si>
  <si>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</si>
  <si>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</si>
  <si>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</si>
  <si>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</si>
  <si>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</si>
  <si>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</si>
  <si>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</si>
  <si>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</si>
  <si>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</si>
  <si>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</si>
  <si>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</si>
  <si>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</si>
  <si>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</si>
  <si>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</si>
  <si>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</si>
  <si>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</si>
  <si>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</si>
  <si>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</si>
  <si>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</si>
  <si>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</si>
  <si>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</si>
  <si>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</si>
  <si>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</si>
  <si>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</si>
  <si>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</si>
  <si>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</si>
  <si>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</si>
  <si>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</si>
  <si>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</si>
  <si>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</si>
  <si>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</si>
  <si>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</si>
  <si>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</si>
  <si>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</si>
  <si>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</si>
  <si>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</si>
  <si>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</si>
  <si>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</si>
  <si>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</si>
  <si>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</si>
  <si>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</si>
  <si>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</si>
  <si>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</si>
  <si>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</si>
  <si>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</si>
  <si>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</si>
  <si>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</si>
  <si>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</si>
  <si>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</si>
  <si>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</si>
  <si>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</si>
  <si>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</si>
  <si>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</si>
  <si>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</si>
  <si>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</si>
  <si>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</si>
  <si>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</si>
  <si>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</si>
  <si>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</si>
  <si>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</si>
  <si>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</si>
  <si>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</si>
  <si>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</si>
  <si>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</si>
  <si>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</si>
  <si>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</si>
  <si>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</si>
  <si>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</si>
  <si>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</si>
  <si>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</si>
  <si>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</si>
  <si>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</si>
  <si>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</si>
  <si>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</si>
  <si>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</si>
  <si>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</si>
  <si>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</si>
  <si>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</si>
  <si>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</si>
  <si>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</si>
  <si>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</si>
  <si>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</si>
  <si>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</si>
  <si>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</si>
  <si>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</si>
  <si>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</si>
  <si>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</si>
  <si>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</si>
  <si>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</si>
  <si>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</si>
  <si>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</si>
  <si>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</si>
  <si>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</si>
  <si>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</si>
  <si>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</si>
  <si>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</si>
  <si>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</si>
  <si>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</si>
  <si>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</si>
  <si>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</si>
  <si>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</si>
  <si>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</si>
  <si>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</si>
  <si>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</si>
  <si>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</si>
  <si>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</si>
  <si>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</si>
  <si>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</si>
  <si>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</si>
  <si>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</si>
  <si>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</si>
  <si>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</si>
  <si>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</si>
  <si>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</si>
  <si>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</si>
  <si>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</si>
  <si>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</si>
  <si>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</si>
  <si>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</si>
  <si>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</si>
  <si>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</si>
  <si>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</si>
  <si>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</si>
  <si>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</si>
  <si>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</si>
  <si>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</si>
  <si>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</si>
  <si>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</si>
  <si>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</si>
  <si>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</si>
  <si>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</si>
  <si>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</si>
  <si>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</si>
  <si>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</si>
  <si>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</si>
  <si>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</si>
  <si>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</si>
  <si>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</si>
  <si>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</si>
  <si>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</si>
  <si>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</si>
  <si>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</si>
  <si>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</si>
  <si>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</si>
  <si>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</si>
  <si>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</si>
  <si>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</si>
  <si>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</si>
  <si>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</si>
  <si>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</si>
  <si>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</si>
  <si>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</si>
  <si>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</si>
  <si>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</si>
  <si>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</si>
  <si>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</si>
  <si>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</si>
  <si>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</si>
  <si>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</si>
  <si>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</si>
  <si>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</si>
  <si>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</si>
  <si>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</si>
  <si>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</si>
  <si>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</si>
  <si>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</si>
  <si>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</si>
  <si>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</si>
  <si>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</si>
  <si>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</si>
  <si>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</si>
  <si>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</si>
  <si>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</si>
  <si>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</si>
  <si>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</si>
  <si>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</si>
  <si>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</si>
  <si>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</si>
  <si>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</si>
  <si>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</si>
  <si>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</si>
  <si>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</si>
  <si>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</si>
  <si>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</si>
  <si>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</si>
  <si>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</si>
  <si>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</si>
  <si>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</si>
  <si>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</si>
  <si>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</si>
  <si>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</si>
  <si>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</si>
  <si>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</si>
  <si>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</si>
  <si>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</si>
  <si>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</si>
  <si>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</si>
  <si>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</si>
  <si>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</si>
  <si>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</si>
  <si>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</si>
  <si>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</si>
  <si>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</si>
  <si>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</si>
  <si>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</si>
  <si>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</si>
  <si>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</si>
  <si>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</si>
  <si>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</si>
  <si>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</si>
  <si>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</si>
  <si>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</si>
  <si>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</si>
  <si>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</si>
  <si>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</si>
  <si>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</si>
  <si>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</si>
  <si>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</si>
  <si>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</si>
  <si>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</si>
  <si>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</si>
  <si>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</si>
  <si>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</si>
  <si>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</si>
  <si>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</si>
  <si>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</si>
  <si>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</si>
  <si>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</si>
  <si>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</si>
  <si>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</si>
  <si>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</si>
  <si>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</si>
  <si>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</si>
  <si>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</si>
  <si>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</si>
  <si>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</si>
  <si>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</si>
  <si>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</si>
  <si>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</si>
  <si>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</si>
  <si>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</si>
  <si>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</si>
  <si>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</si>
  <si>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</si>
  <si>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</si>
  <si>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</si>
  <si>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</si>
  <si>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</si>
  <si>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</si>
  <si>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</si>
  <si>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</si>
  <si>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</si>
  <si>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</si>
  <si>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</si>
  <si>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</si>
  <si>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</si>
  <si>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</si>
  <si>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</si>
  <si>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</si>
  <si>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</si>
  <si>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</si>
  <si>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</si>
  <si>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</si>
  <si>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</si>
  <si>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</si>
  <si>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</si>
  <si>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</si>
  <si>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</si>
  <si>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</si>
  <si>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</si>
  <si>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</si>
  <si>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</si>
  <si>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</si>
  <si>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</si>
  <si>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</si>
  <si>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</si>
  <si>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</si>
  <si>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</si>
  <si>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</si>
  <si>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</si>
  <si>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</si>
  <si>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</si>
  <si>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</si>
  <si>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</si>
  <si>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</si>
  <si>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</si>
  <si>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</si>
  <si>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</si>
  <si>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</si>
  <si>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</si>
  <si>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</si>
  <si>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</si>
  <si>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</si>
  <si>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</si>
  <si>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</si>
  <si>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</si>
  <si>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</si>
  <si>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</si>
  <si>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</si>
  <si>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</si>
  <si>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</si>
  <si>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</si>
  <si>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</si>
  <si>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</si>
  <si>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</si>
  <si>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</si>
  <si>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</si>
  <si>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</si>
  <si>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</si>
  <si>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</si>
  <si>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</si>
  <si>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</si>
  <si>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</si>
  <si>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</si>
  <si>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</si>
  <si>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</si>
  <si>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</si>
  <si>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</si>
  <si>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</si>
  <si>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</si>
  <si>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</si>
  <si>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</si>
  <si>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</si>
  <si>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</si>
  <si>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</si>
  <si>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</si>
  <si>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</si>
  <si>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</si>
  <si>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</si>
  <si>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</si>
  <si>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</si>
  <si>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</si>
  <si>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</si>
  <si>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</si>
  <si>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</si>
  <si>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</si>
  <si>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</si>
  <si>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</si>
  <si>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</si>
  <si>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</si>
  <si>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</si>
  <si>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</si>
  <si>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</si>
  <si>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</si>
  <si>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</si>
  <si>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</si>
  <si>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</si>
  <si>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</si>
  <si>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</si>
  <si>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</si>
  <si>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</si>
  <si>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</si>
  <si>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</si>
  <si>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</si>
  <si>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</si>
  <si>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</si>
  <si>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</si>
  <si>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</si>
  <si>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</si>
  <si>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</si>
  <si>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</si>
  <si>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</si>
  <si>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</si>
  <si>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</si>
  <si>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</si>
  <si>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</si>
  <si>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</si>
  <si>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</si>
  <si>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</si>
  <si>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</si>
  <si>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</si>
  <si>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</si>
  <si>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</si>
  <si>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</si>
  <si>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</si>
  <si>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</si>
  <si>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</si>
  <si>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</si>
  <si>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</si>
  <si>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</si>
  <si>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</si>
  <si>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</si>
  <si>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</si>
  <si>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</si>
  <si>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</si>
  <si>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</si>
  <si>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</si>
  <si>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</si>
  <si>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</si>
  <si>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</si>
  <si>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</si>
  <si>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</si>
  <si>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</si>
  <si>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</si>
  <si>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</si>
  <si>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</si>
  <si>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</si>
  <si>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</si>
  <si>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</si>
  <si>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</si>
  <si>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</si>
  <si>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</si>
  <si>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</si>
  <si>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</si>
  <si>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</si>
  <si>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</si>
  <si>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</si>
  <si>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</si>
  <si>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</si>
  <si>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</si>
  <si>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</si>
  <si>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</si>
  <si>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</si>
  <si>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</si>
  <si>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</si>
  <si>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</si>
  <si>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</si>
  <si>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</si>
  <si>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</si>
  <si>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</si>
  <si>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</si>
  <si>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</si>
  <si>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</si>
  <si>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</si>
  <si>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</si>
  <si>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</si>
  <si>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</si>
  <si>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</si>
  <si>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</si>
  <si>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</si>
  <si>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</si>
  <si>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</si>
  <si>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</si>
  <si>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</si>
  <si>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</si>
  <si>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</si>
  <si>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</si>
  <si>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</si>
  <si>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</si>
  <si>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</si>
  <si>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</si>
  <si>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</si>
  <si>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</si>
  <si>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</si>
  <si>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</si>
  <si>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</si>
  <si>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</si>
  <si>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</si>
  <si>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</si>
  <si>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</si>
  <si>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</si>
  <si>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</si>
  <si>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</si>
  <si>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</si>
  <si>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</si>
  <si>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</si>
  <si>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</si>
  <si>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</si>
  <si>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</si>
  <si>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</si>
  <si>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</si>
  <si>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</si>
  <si>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</si>
  <si>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</si>
  <si>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</si>
  <si>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</si>
  <si>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</si>
  <si>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</si>
  <si>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</si>
  <si>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</si>
  <si>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</si>
  <si>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</si>
  <si>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</si>
  <si>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</si>
  <si>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</si>
  <si>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</si>
  <si>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</si>
  <si>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</si>
  <si>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</si>
  <si>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</si>
  <si>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</si>
  <si>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</si>
  <si>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</si>
  <si>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</si>
  <si>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</si>
  <si>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</si>
  <si>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</si>
  <si>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</si>
  <si>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</si>
  <si>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</si>
  <si>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</si>
  <si>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</si>
  <si>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</si>
  <si>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</si>
  <si>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</si>
  <si>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</si>
  <si>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</si>
  <si>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</si>
  <si>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</si>
  <si>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</si>
  <si>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</si>
  <si>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</si>
  <si>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</si>
  <si>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</si>
  <si>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</si>
  <si>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</si>
  <si>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</si>
  <si>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</si>
  <si>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</si>
  <si>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</si>
  <si>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</si>
  <si>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</si>
  <si>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</si>
  <si>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</si>
  <si>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</si>
  <si>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</si>
  <si>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</si>
  <si>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</si>
  <si>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</si>
  <si>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</si>
  <si>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</si>
  <si>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</si>
  <si>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</si>
  <si>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</si>
  <si>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</si>
  <si>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</si>
  <si>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</si>
  <si>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</si>
  <si>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</si>
  <si>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</si>
  <si>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</si>
  <si>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</si>
  <si>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</si>
  <si>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</si>
  <si>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</si>
  <si>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</si>
  <si>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</si>
  <si>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</si>
  <si>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</si>
  <si>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</si>
  <si>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</si>
  <si>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</si>
  <si>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</si>
  <si>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</si>
  <si>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</si>
  <si>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</si>
  <si>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</si>
  <si>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</si>
  <si>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</si>
  <si>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</si>
  <si>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</si>
  <si>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</si>
  <si>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</si>
  <si>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</si>
  <si>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</si>
  <si>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</si>
  <si>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</si>
  <si>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</si>
  <si>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</si>
  <si>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</si>
  <si>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</si>
  <si>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</si>
  <si>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</si>
  <si>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</si>
  <si>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</si>
  <si>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</si>
  <si>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</si>
  <si>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</si>
  <si>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</si>
  <si>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</si>
  <si>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</si>
  <si>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</si>
  <si>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</si>
  <si>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</si>
  <si>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</si>
  <si>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</si>
  <si>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</si>
  <si>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</si>
  <si>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</si>
  <si>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</si>
  <si>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</si>
  <si>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</si>
  <si>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</si>
  <si>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</si>
  <si>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</si>
  <si>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</si>
  <si>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</si>
  <si>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</si>
  <si>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</si>
  <si>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</si>
  <si>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</si>
  <si>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</si>
  <si>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</si>
  <si>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</si>
  <si>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</si>
  <si>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</si>
  <si>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</si>
  <si>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</si>
  <si>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</si>
  <si>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</si>
  <si>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</si>
  <si>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</si>
  <si>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</si>
  <si>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</si>
  <si>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</si>
  <si>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</si>
  <si>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</si>
  <si>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</si>
  <si>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</si>
  <si>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</si>
  <si>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</si>
  <si>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</si>
  <si>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</si>
  <si>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</si>
  <si>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</si>
  <si>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</si>
  <si>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</si>
  <si>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</si>
  <si>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</si>
  <si>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</si>
  <si>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</si>
  <si>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</si>
  <si>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</si>
  <si>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</si>
  <si>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</si>
  <si>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</si>
  <si>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</si>
  <si>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</si>
  <si>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</si>
  <si>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</si>
  <si>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</si>
  <si>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</si>
  <si>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</si>
  <si>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</si>
  <si>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</si>
  <si>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</si>
  <si>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</si>
  <si>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</si>
  <si>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</si>
  <si>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</si>
  <si>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</si>
  <si>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</si>
  <si>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</si>
  <si>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</si>
  <si>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</si>
  <si>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</si>
  <si>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</si>
  <si>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</si>
  <si>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</si>
  <si>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</si>
  <si>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</si>
  <si>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</si>
  <si>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</si>
  <si>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</si>
  <si>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</si>
  <si>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</si>
  <si>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</si>
  <si>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</si>
  <si>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</si>
  <si>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</si>
  <si>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</si>
  <si>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</si>
  <si>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</si>
  <si>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</si>
  <si>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</si>
  <si>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</si>
  <si>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</si>
  <si>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</si>
  <si>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</si>
  <si>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</si>
  <si>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</si>
  <si>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</si>
  <si>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</si>
  <si>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</si>
  <si>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</si>
  <si>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</si>
  <si>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</si>
  <si>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</si>
  <si>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</si>
  <si>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</si>
  <si>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</si>
  <si>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</si>
  <si>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</si>
  <si>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</si>
  <si>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</si>
  <si>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</si>
  <si>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</si>
  <si>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</si>
  <si>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</si>
  <si>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</si>
  <si>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</si>
  <si>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</si>
  <si>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</si>
  <si>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</si>
  <si>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</si>
  <si>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</si>
  <si>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</si>
  <si>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</si>
  <si>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</si>
  <si>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</si>
  <si>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</si>
  <si>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</si>
  <si>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</si>
  <si>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</si>
  <si>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</si>
  <si>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</si>
  <si>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</si>
  <si>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</si>
  <si>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</si>
  <si>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</si>
  <si>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</si>
  <si>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</si>
  <si>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</si>
  <si>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</si>
  <si>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</si>
  <si>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</si>
  <si>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</si>
  <si>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</si>
  <si>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</si>
  <si>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</si>
  <si>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</si>
  <si>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</si>
  <si>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</si>
  <si>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</si>
  <si>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</si>
  <si>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</si>
  <si>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</si>
  <si>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</si>
  <si>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</si>
  <si>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</si>
  <si>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</si>
  <si>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</si>
  <si>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</si>
  <si>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</si>
  <si>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</si>
  <si>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</si>
  <si>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</si>
  <si>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</si>
  <si>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</si>
  <si>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</si>
  <si>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</si>
  <si>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</si>
  <si>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</si>
  <si>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</si>
  <si>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</si>
  <si>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</si>
  <si>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</si>
  <si>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</si>
  <si>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</si>
  <si>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</si>
  <si>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</si>
  <si>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</si>
  <si>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</si>
  <si>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</si>
  <si>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</si>
  <si>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</si>
  <si>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</si>
  <si>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</si>
  <si>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</si>
  <si>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</si>
  <si>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</si>
  <si>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</si>
  <si>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</si>
  <si>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</si>
  <si>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</si>
  <si>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</si>
  <si>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</si>
  <si>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</si>
  <si>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</si>
  <si>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</si>
  <si>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</si>
  <si>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</si>
  <si>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</si>
  <si>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</si>
  <si>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</si>
  <si>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</si>
  <si>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</si>
  <si>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</si>
  <si>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</si>
  <si>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</si>
  <si>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</si>
  <si>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</si>
  <si>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</si>
  <si>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</si>
  <si>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</si>
  <si>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</si>
  <si>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</si>
  <si>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</si>
  <si>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</si>
  <si>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</si>
  <si>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</si>
  <si>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</si>
  <si>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</si>
  <si>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</si>
  <si>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</si>
  <si>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</si>
  <si>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</si>
  <si>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</si>
  <si>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</si>
  <si>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</si>
  <si>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</si>
  <si>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</si>
  <si>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</si>
  <si>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</si>
  <si>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</si>
  <si>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</si>
  <si>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</si>
  <si>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</si>
  <si>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</si>
  <si>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</si>
  <si>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</si>
  <si>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</si>
  <si>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</si>
  <si>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</si>
  <si>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</si>
  <si>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</si>
  <si>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</si>
  <si>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</si>
  <si>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</si>
  <si>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</si>
  <si>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</si>
  <si>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</si>
  <si>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</si>
  <si>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</si>
  <si>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</si>
  <si>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</si>
  <si>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</si>
  <si>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</si>
  <si>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</si>
  <si>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</si>
  <si>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</si>
  <si>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</si>
  <si>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</si>
  <si>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</si>
  <si>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</si>
  <si>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</si>
  <si>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</si>
  <si>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</si>
  <si>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</si>
  <si>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</si>
  <si>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</si>
  <si>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</si>
  <si>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</si>
  <si>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</si>
  <si>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</si>
  <si>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</si>
  <si>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</si>
  <si>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</si>
  <si>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</si>
  <si>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</si>
  <si>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</si>
  <si>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</si>
  <si>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</si>
  <si>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</si>
  <si>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</si>
  <si>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</si>
  <si>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</si>
  <si>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</si>
  <si>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</si>
  <si>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</si>
  <si>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</si>
  <si>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</si>
  <si>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</si>
  <si>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</si>
  <si>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</si>
  <si>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</si>
  <si>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</si>
  <si>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</si>
  <si>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</si>
  <si>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</si>
  <si>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</si>
  <si>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</si>
  <si>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</si>
  <si>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</si>
  <si>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</si>
  <si>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</si>
  <si>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</si>
  <si>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</si>
  <si>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</si>
  <si>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</si>
  <si>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</si>
  <si>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</si>
  <si>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</si>
  <si>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</si>
  <si>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</si>
  <si>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</si>
  <si>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</si>
  <si>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</si>
  <si>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</si>
  <si>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</si>
  <si>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</si>
  <si>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</si>
  <si>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</si>
  <si>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</si>
  <si>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</si>
  <si>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</si>
  <si>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</si>
  <si>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</si>
  <si>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</si>
  <si>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</si>
  <si>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</si>
  <si>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</si>
  <si>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</si>
  <si>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</si>
  <si>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</si>
  <si>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</si>
  <si>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</si>
  <si>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</si>
  <si>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</si>
  <si>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</si>
  <si>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</si>
  <si>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</si>
  <si>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</si>
  <si>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</si>
  <si>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</si>
  <si>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</si>
  <si>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</si>
  <si>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</si>
  <si>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</si>
  <si>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</si>
  <si>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</si>
  <si>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</si>
  <si>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</si>
  <si>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</si>
  <si>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</si>
  <si>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</si>
  <si>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</si>
  <si>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</si>
  <si>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</si>
  <si>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</si>
  <si>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</si>
  <si>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</si>
  <si>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</si>
  <si>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</si>
  <si>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</si>
  <si>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</si>
  <si>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</si>
  <si>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</si>
  <si>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</si>
  <si>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</si>
  <si>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</si>
  <si>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</si>
  <si>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</si>
  <si>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</si>
  <si>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</si>
  <si>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</si>
  <si>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</si>
  <si>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</si>
  <si>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</si>
  <si>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</si>
  <si>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</si>
  <si>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</si>
  <si>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</si>
  <si>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</si>
  <si>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</si>
  <si>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</si>
  <si>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</si>
  <si>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</si>
  <si>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</si>
  <si>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</si>
  <si>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</si>
  <si>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</si>
  <si>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</si>
  <si>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</si>
  <si>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</si>
  <si>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</si>
  <si>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</si>
  <si>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</si>
  <si>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</si>
  <si>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</si>
  <si>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</si>
  <si>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</si>
  <si>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</si>
  <si>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</si>
  <si>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</si>
  <si>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</si>
  <si>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</si>
  <si>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</si>
  <si>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</si>
  <si>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</si>
  <si>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</si>
  <si>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</si>
  <si>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</si>
  <si>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</si>
  <si>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</si>
  <si>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</si>
  <si>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</si>
  <si>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</si>
  <si>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</si>
  <si>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</si>
  <si>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</si>
  <si>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</si>
  <si>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</si>
  <si>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</si>
  <si>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</si>
  <si>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</si>
  <si>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</si>
  <si>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</si>
  <si>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</si>
  <si>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</si>
  <si>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</si>
  <si>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</si>
  <si>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</si>
  <si>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</si>
  <si>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</si>
  <si>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</si>
  <si>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</si>
  <si>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</si>
  <si>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</si>
  <si>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</si>
  <si>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</si>
  <si>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</si>
  <si>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</si>
  <si>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</si>
  <si>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</si>
  <si>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</si>
  <si>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</si>
  <si>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</si>
  <si>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</si>
  <si>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</si>
  <si>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</si>
  <si>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</si>
  <si>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</si>
  <si>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</si>
  <si>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</si>
  <si>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</si>
  <si>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</si>
  <si>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</si>
  <si>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</si>
  <si>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</si>
  <si>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</si>
  <si>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</si>
  <si>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</si>
  <si>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</si>
  <si>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</si>
  <si>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</si>
  <si>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</si>
  <si>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</si>
  <si>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</si>
  <si>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</si>
  <si>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</si>
  <si>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</si>
  <si>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</si>
  <si>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</si>
  <si>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</si>
  <si>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</si>
  <si>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</si>
  <si>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</si>
  <si>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</si>
  <si>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</si>
  <si>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</si>
  <si>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</si>
  <si>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</si>
  <si>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</si>
  <si>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</si>
  <si>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</si>
  <si>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</si>
  <si>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</si>
  <si>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</si>
  <si>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</si>
  <si>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</si>
  <si>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</si>
  <si>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</si>
  <si>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</si>
  <si>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</si>
  <si>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</si>
  <si>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</si>
  <si>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</si>
  <si>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</si>
  <si>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</si>
  <si>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</si>
  <si>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</si>
  <si>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</si>
  <si>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</si>
  <si>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</si>
  <si>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</si>
  <si>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</si>
  <si>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</si>
  <si>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</si>
  <si>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</si>
  <si>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</si>
  <si>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</si>
  <si>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</si>
  <si>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</si>
  <si>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</si>
  <si>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</si>
  <si>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</si>
  <si>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</si>
  <si>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</si>
  <si>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</si>
  <si>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</si>
  <si>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</si>
  <si>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</si>
  <si>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</si>
  <si>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</si>
  <si>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</si>
  <si>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</si>
  <si>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</si>
  <si>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</si>
  <si>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</si>
  <si>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</si>
  <si>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</si>
  <si>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</si>
  <si>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</si>
  <si>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</si>
  <si>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https://www.walsallhealthcare.nhs.uk/about-us/how-we-are-run/declarations-and-notices/staffing/</t>
  </si>
  <si>
    <t>Acute Surgical Unit</t>
  </si>
  <si>
    <t>Paediatric Assessment Unit</t>
  </si>
  <si>
    <t>Ward 01</t>
  </si>
  <si>
    <t>Ward 02</t>
  </si>
  <si>
    <t>Ward 03</t>
  </si>
  <si>
    <t>Ward 04</t>
  </si>
  <si>
    <t>Acute Medical Unit</t>
  </si>
  <si>
    <t>Ward 07</t>
  </si>
  <si>
    <t>Surgical Assessment Unit</t>
  </si>
  <si>
    <t>Ward 09</t>
  </si>
  <si>
    <t>Ward 14</t>
  </si>
  <si>
    <t>Ward 15</t>
  </si>
  <si>
    <t>Ward 16</t>
  </si>
  <si>
    <t>Ward 17</t>
  </si>
  <si>
    <t>Ward 20A</t>
  </si>
  <si>
    <t>Ward 20B/20C</t>
  </si>
  <si>
    <t>Ward 21</t>
  </si>
  <si>
    <t>Ward 23</t>
  </si>
  <si>
    <t>Wards 24/25</t>
  </si>
  <si>
    <t>Ward 28</t>
  </si>
  <si>
    <t>Ward 29</t>
  </si>
  <si>
    <t>Intensive Care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</si>
</sst>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1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cellStyleXfs>
  <cellXfs count="195">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pplyProtection="1">
      <alignment horizontal="center"/>
    </xf>
    <xf numFmtId="16" fontId="50" fillId="35" borderId="1" xfId="0" applyNumberFormat="1"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0" fontId="80" fillId="0" borderId="6"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93" applyNumberFormat="1" applyFont="1" applyFill="1" applyBorder="1" applyAlignment="1" applyProtection="1">
      <alignment horizontal="center" vertical="center" wrapText="1"/>
      <protection locked="0" hidden="1"/>
    </xf>
    <xf numFmtId="0" fontId="61" fillId="34" borderId="14" xfId="93" applyNumberFormat="1" applyFont="1" applyFill="1" applyBorder="1" applyAlignment="1" applyProtection="1">
      <alignment horizontal="center" vertical="center" wrapText="1"/>
      <protection locked="0" hidden="1"/>
    </xf>
  </cellXfs>
  <cellStyles count="112">
    <cellStyle name="20% - Accent1" xfId="1" builtinId="30" customBuiltin="1"/>
    <cellStyle name="20% - Accent1 2" xfId="94"/>
    <cellStyle name="20% - Accent1 3" xfId="75"/>
    <cellStyle name="20% - Accent1 4" xfId="56"/>
    <cellStyle name="20% - Accent2" xfId="2" builtinId="34" customBuiltin="1"/>
    <cellStyle name="20% - Accent2 2" xfId="95"/>
    <cellStyle name="20% - Accent2 3" xfId="76"/>
    <cellStyle name="20% - Accent2 4" xfId="57"/>
    <cellStyle name="20% - Accent3" xfId="3" builtinId="38" customBuiltin="1"/>
    <cellStyle name="20% - Accent3 2" xfId="96"/>
    <cellStyle name="20% - Accent3 3" xfId="77"/>
    <cellStyle name="20% - Accent3 4" xfId="58"/>
    <cellStyle name="20% - Accent4" xfId="4" builtinId="42" customBuiltin="1"/>
    <cellStyle name="20% - Accent4 2" xfId="97"/>
    <cellStyle name="20% - Accent4 3" xfId="78"/>
    <cellStyle name="20% - Accent4 4" xfId="59"/>
    <cellStyle name="20% - Accent5" xfId="5" builtinId="46" customBuiltin="1"/>
    <cellStyle name="20% - Accent5 2" xfId="98"/>
    <cellStyle name="20% - Accent5 3" xfId="79"/>
    <cellStyle name="20% - Accent5 4" xfId="60"/>
    <cellStyle name="20% - Accent6" xfId="6" builtinId="50" customBuiltin="1"/>
    <cellStyle name="20% - Accent6 2" xfId="99"/>
    <cellStyle name="20% - Accent6 3" xfId="80"/>
    <cellStyle name="20% - Accent6 4" xfId="61"/>
    <cellStyle name="40% - Accent1" xfId="7" builtinId="31" customBuiltin="1"/>
    <cellStyle name="40% - Accent1 2" xfId="100"/>
    <cellStyle name="40% - Accent1 3" xfId="81"/>
    <cellStyle name="40% - Accent1 4" xfId="62"/>
    <cellStyle name="40% - Accent2" xfId="8" builtinId="35" customBuiltin="1"/>
    <cellStyle name="40% - Accent2 2" xfId="101"/>
    <cellStyle name="40% - Accent2 3" xfId="82"/>
    <cellStyle name="40% - Accent2 4" xfId="63"/>
    <cellStyle name="40% - Accent3" xfId="9" builtinId="39" customBuiltin="1"/>
    <cellStyle name="40% - Accent3 2" xfId="102"/>
    <cellStyle name="40% - Accent3 3" xfId="83"/>
    <cellStyle name="40% - Accent3 4" xfId="64"/>
    <cellStyle name="40% - Accent4" xfId="10" builtinId="43" customBuiltin="1"/>
    <cellStyle name="40% - Accent4 2" xfId="103"/>
    <cellStyle name="40% - Accent4 3" xfId="84"/>
    <cellStyle name="40% - Accent4 4" xfId="65"/>
    <cellStyle name="40% - Accent5" xfId="11" builtinId="47" customBuiltin="1"/>
    <cellStyle name="40% - Accent5 2" xfId="104"/>
    <cellStyle name="40% - Accent5 3" xfId="85"/>
    <cellStyle name="40% - Accent5 4" xfId="66"/>
    <cellStyle name="40% - Accent6" xfId="12" builtinId="51" customBuiltin="1"/>
    <cellStyle name="40% - Accent6 2" xfId="105"/>
    <cellStyle name="40% - Accent6 3" xfId="86"/>
    <cellStyle name="40% - Accent6 4"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06"/>
    <cellStyle name="IndentedPlain 2 3" xfId="87"/>
    <cellStyle name="IndentedPlain 2 4" xfId="68"/>
    <cellStyle name="Input" xfId="39" builtinId="20" customBuiltin="1"/>
    <cellStyle name="Linked Cell" xfId="40" builtinId="24" customBuiltin="1"/>
    <cellStyle name="Neutral" xfId="41" builtinId="28" customBuiltin="1"/>
    <cellStyle name="Normal" xfId="0" builtinId="0"/>
    <cellStyle name="Normal 2" xfId="42"/>
    <cellStyle name="Normal 2 2" xfId="107"/>
    <cellStyle name="Normal 2 3" xfId="88"/>
    <cellStyle name="Normal 2 4" xfId="69"/>
    <cellStyle name="Normal 3" xfId="43"/>
    <cellStyle name="Normal 3 2" xfId="108"/>
    <cellStyle name="Normal 3 3" xfId="89"/>
    <cellStyle name="Normal 3 4" xfId="70"/>
    <cellStyle name="Normal 4" xfId="93"/>
    <cellStyle name="Normal 5" xfId="74"/>
    <cellStyle name="Normal 6" xfId="55"/>
    <cellStyle name="Normal_Sheet1" xfId="44"/>
    <cellStyle name="Normal_TemplateDownload" xfId="45"/>
    <cellStyle name="Note 2" xfId="46"/>
    <cellStyle name="Note 2 2" xfId="109"/>
    <cellStyle name="Note 2 3" xfId="90"/>
    <cellStyle name="Note 2 4" xfId="71"/>
    <cellStyle name="Output" xfId="47" builtinId="21" customBuiltin="1"/>
    <cellStyle name="Percent" xfId="48" builtinId="5"/>
    <cellStyle name="Percent 2" xfId="49"/>
    <cellStyle name="Percent 2 2" xfId="110"/>
    <cellStyle name="Percent 2 3" xfId="91"/>
    <cellStyle name="Percent 2 4" xfId="72"/>
    <cellStyle name="Plain" xfId="50"/>
    <cellStyle name="Plain 2" xfId="51"/>
    <cellStyle name="Plain 2 2" xfId="111"/>
    <cellStyle name="Plain 2 3" xfId="92"/>
    <cellStyle name="Plain 2 4"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B29" sqref="B29"/>
    </sheetView>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RBK</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B23" s="23">
        <v>18</v>
      </c>
      <c r="C23" s="24">
        <v>43455</v>
      </c>
      <c r="D23" s="23" t="s">
        <v>10396</v>
      </c>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53" t="s">
        <v>10256</v>
      </c>
      <c r="D2" s="153"/>
      <c r="E2" s="153"/>
      <c r="F2" s="153"/>
      <c r="G2" s="153"/>
      <c r="H2" s="153"/>
      <c r="I2" s="153"/>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53"/>
      <c r="D3" s="153"/>
      <c r="E3" s="153"/>
      <c r="F3" s="153"/>
      <c r="G3" s="153"/>
      <c r="H3" s="153"/>
      <c r="I3" s="153"/>
      <c r="J3" s="31"/>
      <c r="L3" s="144" t="str">
        <f t="shared" si="0"/>
        <v/>
      </c>
      <c r="M3" s="144" t="str">
        <f t="shared" si="1"/>
        <v/>
      </c>
      <c r="P3" s="144" t="s">
        <v>10379</v>
      </c>
    </row>
    <row r="4" spans="2:16" s="28" customFormat="1" ht="48" customHeight="1" x14ac:dyDescent="0.2">
      <c r="C4" s="155" t="s">
        <v>10173</v>
      </c>
      <c r="D4" s="155"/>
      <c r="E4" s="155"/>
      <c r="F4" s="155"/>
      <c r="G4" s="155"/>
      <c r="H4" s="155"/>
      <c r="I4" s="155"/>
      <c r="L4" s="144" t="str">
        <f t="shared" si="0"/>
        <v/>
      </c>
      <c r="M4" s="144"/>
      <c r="P4" s="144"/>
    </row>
    <row r="5" spans="2:16" s="28" customFormat="1" ht="15" customHeight="1" x14ac:dyDescent="0.2">
      <c r="L5" s="144" t="str">
        <f t="shared" si="0"/>
        <v/>
      </c>
      <c r="M5" s="144"/>
      <c r="P5" s="144"/>
    </row>
    <row r="6" spans="2:16" s="28" customFormat="1" ht="16.5" customHeight="1" x14ac:dyDescent="0.35">
      <c r="C6" s="154"/>
      <c r="D6" s="154"/>
      <c r="E6" s="83" t="s">
        <v>445</v>
      </c>
      <c r="F6" s="84" t="str">
        <f>VLOOKUP(OrgCodeSelection,Orgs,2,FALSE)</f>
        <v>Walsall Healthcare NHS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6" t="s">
        <v>277</v>
      </c>
      <c r="D8" s="157"/>
      <c r="E8" s="157"/>
      <c r="F8" s="157"/>
      <c r="G8" s="157"/>
      <c r="H8" s="157"/>
      <c r="I8" s="158"/>
      <c r="L8" s="144" t="str">
        <f t="shared" si="0"/>
        <v/>
      </c>
      <c r="M8" s="144"/>
      <c r="P8" s="144"/>
    </row>
    <row r="9" spans="2:16" s="28" customFormat="1" ht="12.75" customHeight="1" x14ac:dyDescent="0.2">
      <c r="C9" s="159" t="s">
        <v>10170</v>
      </c>
      <c r="D9" s="160"/>
      <c r="E9" s="160"/>
      <c r="F9" s="160"/>
      <c r="G9" s="160"/>
      <c r="H9" s="160"/>
      <c r="I9" s="161"/>
      <c r="L9" s="144" t="str">
        <f t="shared" si="0"/>
        <v/>
      </c>
      <c r="M9" s="144"/>
      <c r="P9" s="144"/>
    </row>
    <row r="10" spans="2:16" s="28" customFormat="1" ht="15.75" customHeight="1" x14ac:dyDescent="0.2">
      <c r="C10" s="159"/>
      <c r="D10" s="160"/>
      <c r="E10" s="160"/>
      <c r="F10" s="160"/>
      <c r="G10" s="160"/>
      <c r="H10" s="160"/>
      <c r="I10" s="161"/>
      <c r="L10" s="144" t="str">
        <f t="shared" si="0"/>
        <v/>
      </c>
      <c r="M10" s="144"/>
      <c r="P10" s="144"/>
    </row>
    <row r="11" spans="2:16" s="28" customFormat="1" ht="12.75" customHeight="1" x14ac:dyDescent="0.2">
      <c r="C11" s="162"/>
      <c r="D11" s="163"/>
      <c r="E11" s="163"/>
      <c r="F11" s="163"/>
      <c r="G11" s="163"/>
      <c r="H11" s="163"/>
      <c r="I11" s="164"/>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6" t="s">
        <v>10171</v>
      </c>
      <c r="D13" s="157"/>
      <c r="E13" s="157"/>
      <c r="F13" s="157"/>
      <c r="G13" s="157"/>
      <c r="H13" s="157"/>
      <c r="I13" s="158"/>
    </row>
    <row r="14" spans="2:16" s="28" customFormat="1" ht="15" x14ac:dyDescent="0.2">
      <c r="C14" s="165" t="str">
        <f>L14</f>
        <v/>
      </c>
      <c r="D14" s="165"/>
      <c r="E14" s="165"/>
      <c r="F14" s="165"/>
      <c r="G14" s="165"/>
      <c r="H14" s="165"/>
      <c r="I14" s="165"/>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6" t="s">
        <v>10172</v>
      </c>
      <c r="D16" s="157"/>
      <c r="E16" s="157"/>
      <c r="F16" s="157"/>
      <c r="G16" s="157"/>
      <c r="H16" s="157"/>
      <c r="I16" s="158"/>
    </row>
    <row r="17" spans="1:10" ht="15" x14ac:dyDescent="0.2">
      <c r="A17" s="28"/>
      <c r="B17" s="28"/>
      <c r="C17" s="149" t="str">
        <f>IF('Trust - Frontsheet'!AJ2="","",'Trust - Frontsheet'!AJ2)</f>
        <v/>
      </c>
      <c r="D17" s="149"/>
      <c r="E17" s="149"/>
      <c r="F17" s="149"/>
      <c r="G17" s="149"/>
      <c r="H17" s="149"/>
      <c r="I17" s="149"/>
      <c r="J17" s="28"/>
    </row>
    <row r="18" spans="1:10" ht="15" x14ac:dyDescent="0.2">
      <c r="A18" s="28"/>
      <c r="B18" s="28"/>
      <c r="C18" s="149" t="str">
        <f>IF('Trust - Frontsheet'!AJ3="","",'Trust - Frontsheet'!AJ3)</f>
        <v/>
      </c>
      <c r="D18" s="149"/>
      <c r="E18" s="149"/>
      <c r="F18" s="149"/>
      <c r="G18" s="149"/>
      <c r="H18" s="149"/>
      <c r="I18" s="149"/>
      <c r="J18" s="28"/>
    </row>
    <row r="19" spans="1:10" ht="15" x14ac:dyDescent="0.2">
      <c r="A19" s="28"/>
      <c r="B19" s="28"/>
      <c r="C19" s="149" t="str">
        <f>IF('Trust - Frontsheet'!AJ4="","",'Trust - Frontsheet'!AJ4)</f>
        <v/>
      </c>
      <c r="D19" s="149"/>
      <c r="E19" s="149"/>
      <c r="F19" s="149"/>
      <c r="G19" s="149"/>
      <c r="H19" s="149"/>
      <c r="I19" s="149"/>
      <c r="J19" s="28"/>
    </row>
    <row r="20" spans="1:10" ht="15" x14ac:dyDescent="0.2">
      <c r="A20" s="28"/>
      <c r="B20" s="28"/>
      <c r="C20" s="149" t="str">
        <f>IF('Trust - Frontsheet'!AJ5="","",'Trust - Frontsheet'!AJ5)</f>
        <v/>
      </c>
      <c r="D20" s="149"/>
      <c r="E20" s="149"/>
      <c r="F20" s="149"/>
      <c r="G20" s="149"/>
      <c r="H20" s="149"/>
      <c r="I20" s="149"/>
      <c r="J20" s="28"/>
    </row>
    <row r="21" spans="1:10" ht="15" x14ac:dyDescent="0.2">
      <c r="A21" s="28"/>
      <c r="B21" s="28"/>
      <c r="C21" s="149" t="str">
        <f>IF('Trust - Frontsheet'!AJ6="","",'Trust - Frontsheet'!AJ6)</f>
        <v/>
      </c>
      <c r="D21" s="149"/>
      <c r="E21" s="149"/>
      <c r="F21" s="149"/>
      <c r="G21" s="149"/>
      <c r="H21" s="149"/>
      <c r="I21" s="149"/>
      <c r="J21" s="28"/>
    </row>
    <row r="22" spans="1:10" ht="15" x14ac:dyDescent="0.2">
      <c r="A22" s="28"/>
      <c r="B22" s="28"/>
      <c r="C22" s="149" t="str">
        <f>IF('Trust - Frontsheet'!AJ7="","",'Trust - Frontsheet'!AJ7)</f>
        <v/>
      </c>
      <c r="D22" s="149"/>
      <c r="E22" s="149"/>
      <c r="F22" s="149"/>
      <c r="G22" s="149"/>
      <c r="H22" s="149"/>
      <c r="I22" s="149"/>
      <c r="J22" s="28"/>
    </row>
    <row r="23" spans="1:10" ht="15" x14ac:dyDescent="0.2">
      <c r="A23" s="28"/>
      <c r="B23" s="28"/>
      <c r="C23" s="149" t="str">
        <f>IF('Trust - Frontsheet'!AJ8="","",'Trust - Frontsheet'!AJ8)</f>
        <v/>
      </c>
      <c r="D23" s="149"/>
      <c r="E23" s="149"/>
      <c r="F23" s="149"/>
      <c r="G23" s="149"/>
      <c r="H23" s="149"/>
      <c r="I23" s="149"/>
      <c r="J23" s="28"/>
    </row>
    <row r="24" spans="1:10" ht="15" x14ac:dyDescent="0.2">
      <c r="A24" s="28"/>
      <c r="B24" s="28"/>
      <c r="C24" s="149" t="str">
        <f>IF('Trust - Frontsheet'!AJ9="","",'Trust - Frontsheet'!AJ9)</f>
        <v/>
      </c>
      <c r="D24" s="149"/>
      <c r="E24" s="149"/>
      <c r="F24" s="149"/>
      <c r="G24" s="149"/>
      <c r="H24" s="149"/>
      <c r="I24" s="149"/>
      <c r="J24" s="28"/>
    </row>
    <row r="25" spans="1:10" ht="15" x14ac:dyDescent="0.2">
      <c r="A25" s="28"/>
      <c r="B25" s="28"/>
      <c r="C25" s="150" t="str">
        <f>IF('Trust - Frontsheet'!AJ13="","",'Trust - Frontsheet'!AJ13)</f>
        <v/>
      </c>
      <c r="D25" s="151"/>
      <c r="E25" s="151"/>
      <c r="F25" s="151"/>
      <c r="G25" s="151"/>
      <c r="H25" s="151"/>
      <c r="I25" s="152"/>
      <c r="J25" s="28"/>
    </row>
    <row r="26" spans="1:10" ht="15" x14ac:dyDescent="0.2">
      <c r="A26" s="28"/>
      <c r="B26" s="28"/>
      <c r="C26" s="149" t="str">
        <f>IF('Trust - Frontsheet'!AJ14="","",'Trust - Frontsheet'!AJ14)</f>
        <v/>
      </c>
      <c r="D26" s="149"/>
      <c r="E26" s="149"/>
      <c r="F26" s="149"/>
      <c r="G26" s="149"/>
      <c r="H26" s="149"/>
      <c r="I26" s="149"/>
      <c r="J26" s="28"/>
    </row>
    <row r="27" spans="1:10" ht="15" x14ac:dyDescent="0.2">
      <c r="A27" s="28"/>
      <c r="B27" s="28"/>
      <c r="C27" s="149" t="str">
        <f ca="1">IF(P2=1,"This template is broken. Please download a new copy and start again","")</f>
        <v/>
      </c>
      <c r="D27" s="149"/>
      <c r="E27" s="149"/>
      <c r="F27" s="149"/>
      <c r="G27" s="149"/>
      <c r="H27" s="149"/>
      <c r="I27" s="149"/>
      <c r="J27" s="28"/>
    </row>
    <row r="28" spans="1:10" ht="15" x14ac:dyDescent="0.2">
      <c r="A28" s="28"/>
      <c r="B28" s="28"/>
      <c r="C28" s="149" t="str">
        <f>IF('Trust - Frontsheet'!AL6="","",'Trust - Frontsheet'!AL6)</f>
        <v/>
      </c>
      <c r="D28" s="149"/>
      <c r="E28" s="149"/>
      <c r="F28" s="149"/>
      <c r="G28" s="149"/>
      <c r="H28" s="149"/>
      <c r="I28" s="149"/>
      <c r="J28" s="28"/>
    </row>
    <row r="29" spans="1:10" ht="15" x14ac:dyDescent="0.2">
      <c r="A29" s="28"/>
      <c r="B29" s="28"/>
      <c r="C29" s="149" t="str">
        <f>IF('Trust - Frontsheet'!AL7="","",'Trust - Frontsheet'!AL7)</f>
        <v/>
      </c>
      <c r="D29" s="149"/>
      <c r="E29" s="149"/>
      <c r="F29" s="149"/>
      <c r="G29" s="149"/>
      <c r="H29" s="149"/>
      <c r="I29" s="149"/>
      <c r="J29" s="28"/>
    </row>
    <row r="30" spans="1:10" ht="17.25" customHeight="1" x14ac:dyDescent="0.2">
      <c r="A30" s="28"/>
      <c r="B30" s="28"/>
      <c r="C30" s="149" t="str">
        <f>IF('Trust - Frontsheet'!AL8="","",'Trust - Frontsheet'!AL8)</f>
        <v/>
      </c>
      <c r="D30" s="149"/>
      <c r="E30" s="149"/>
      <c r="F30" s="149"/>
      <c r="G30" s="149"/>
      <c r="H30" s="149"/>
      <c r="I30" s="149"/>
      <c r="J30" s="28"/>
    </row>
    <row r="31" spans="1:10" ht="15" x14ac:dyDescent="0.2">
      <c r="C31" s="149" t="str">
        <f>IF('Trust - Frontsheet'!AJ12="","",'Trust - Frontsheet'!AJ12)</f>
        <v/>
      </c>
      <c r="D31" s="149"/>
      <c r="E31" s="149"/>
      <c r="F31" s="149"/>
      <c r="G31" s="149"/>
      <c r="H31" s="149"/>
      <c r="I31" s="149"/>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DCA1"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2" zoomScale="70" zoomScaleNormal="70" workbookViewId="0">
      <selection activeCell="I35" sqref="I35"/>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6.570312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N</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82" t="s">
        <v>10256</v>
      </c>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RBK</v>
      </c>
      <c r="F5" s="188" t="str">
        <f>IF(Control_Panel!OrgNameSelection="","",Control_Panel!OrgNameSelection)</f>
        <v>Walsall Healthcare NHS Trust</v>
      </c>
      <c r="G5" s="188"/>
      <c r="H5" s="188"/>
      <c r="I5" s="188"/>
      <c r="J5" s="188"/>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85" t="s">
        <v>1052</v>
      </c>
      <c r="G7" s="185"/>
      <c r="H7" s="185"/>
      <c r="I7" s="185"/>
      <c r="J7" s="185"/>
      <c r="K7" s="185"/>
      <c r="L7" s="185"/>
      <c r="M7" s="185"/>
      <c r="N7" s="185"/>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87" t="s">
        <v>9859</v>
      </c>
      <c r="G8" s="187"/>
      <c r="H8" s="187"/>
      <c r="I8" s="187"/>
      <c r="J8" s="187"/>
      <c r="K8" s="187"/>
      <c r="L8" s="187"/>
      <c r="M8" s="187"/>
      <c r="N8" s="187"/>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92" t="s">
        <v>10397</v>
      </c>
      <c r="G9" s="193"/>
      <c r="H9" s="193"/>
      <c r="I9" s="193"/>
      <c r="J9" s="193"/>
      <c r="K9" s="193"/>
      <c r="L9" s="193"/>
      <c r="M9" s="193"/>
      <c r="N9" s="194"/>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84"/>
      <c r="E10" s="184"/>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83"/>
      <c r="E11" s="183"/>
      <c r="F11" s="46" t="s">
        <v>8808</v>
      </c>
      <c r="I11" s="186" t="s">
        <v>1048</v>
      </c>
      <c r="J11" s="186"/>
      <c r="K11" s="186"/>
      <c r="L11" s="186"/>
      <c r="M11" s="186" t="s">
        <v>1049</v>
      </c>
      <c r="N11" s="186"/>
      <c r="O11" s="186"/>
      <c r="P11" s="186"/>
      <c r="Q11" s="190" t="s">
        <v>10374</v>
      </c>
      <c r="R11" s="191"/>
      <c r="S11" s="191"/>
      <c r="T11" s="172"/>
      <c r="U11" s="186" t="s">
        <v>10059</v>
      </c>
      <c r="V11" s="186"/>
      <c r="W11" s="186"/>
      <c r="X11" s="186"/>
      <c r="Y11" s="186"/>
      <c r="Z11" s="186"/>
      <c r="AA11" s="168" t="s">
        <v>1048</v>
      </c>
      <c r="AB11" s="169"/>
      <c r="AC11" s="168" t="s">
        <v>1049</v>
      </c>
      <c r="AD11" s="169"/>
      <c r="AE11" s="189" t="s">
        <v>10374</v>
      </c>
      <c r="AF11" s="172"/>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8" t="s">
        <v>280</v>
      </c>
      <c r="E12" s="177"/>
      <c r="F12" s="178" t="s">
        <v>284</v>
      </c>
      <c r="G12" s="180" t="s">
        <v>283</v>
      </c>
      <c r="H12" s="181"/>
      <c r="I12" s="167" t="s">
        <v>8096</v>
      </c>
      <c r="J12" s="167"/>
      <c r="K12" s="167" t="s">
        <v>1050</v>
      </c>
      <c r="L12" s="167"/>
      <c r="M12" s="167" t="s">
        <v>8096</v>
      </c>
      <c r="N12" s="167"/>
      <c r="O12" s="167" t="s">
        <v>1050</v>
      </c>
      <c r="P12" s="167"/>
      <c r="Q12" s="168" t="s">
        <v>10368</v>
      </c>
      <c r="R12" s="172"/>
      <c r="S12" s="168" t="s">
        <v>10370</v>
      </c>
      <c r="T12" s="172"/>
      <c r="U12" s="167" t="s">
        <v>10060</v>
      </c>
      <c r="V12" s="170" t="s">
        <v>10061</v>
      </c>
      <c r="W12" s="170" t="s">
        <v>1050</v>
      </c>
      <c r="X12" s="170" t="s">
        <v>10369</v>
      </c>
      <c r="Y12" s="170" t="s">
        <v>10370</v>
      </c>
      <c r="Z12" s="170" t="s">
        <v>10062</v>
      </c>
      <c r="AA12" s="167" t="s">
        <v>10168</v>
      </c>
      <c r="AB12" s="167" t="s">
        <v>1051</v>
      </c>
      <c r="AC12" s="167" t="s">
        <v>10168</v>
      </c>
      <c r="AD12" s="167" t="s">
        <v>1051</v>
      </c>
      <c r="AE12" s="170" t="s">
        <v>10366</v>
      </c>
      <c r="AF12" s="170" t="s">
        <v>10367</v>
      </c>
      <c r="AG12" s="36"/>
      <c r="AH12" s="48"/>
      <c r="AI12" s="48"/>
      <c r="AJ12" s="101" t="str">
        <f>IF(J622&gt;0, "Please do not enter negative numbers","")</f>
        <v/>
      </c>
      <c r="AK12" s="48" t="s">
        <v>10316</v>
      </c>
      <c r="AL12" s="48"/>
      <c r="AM12" s="48"/>
      <c r="AN12" s="48"/>
      <c r="AO12" s="48"/>
      <c r="AP12" s="48"/>
      <c r="AQ12" s="48"/>
      <c r="AR12" s="166" t="s">
        <v>10199</v>
      </c>
      <c r="AS12" s="166"/>
      <c r="AT12" s="166"/>
      <c r="AU12" s="166"/>
      <c r="AV12" s="166"/>
      <c r="AW12" s="166"/>
      <c r="AX12" s="166"/>
      <c r="AY12" s="166"/>
      <c r="AZ12" s="166"/>
      <c r="BD12" s="105" t="str">
        <f t="shared" si="0"/>
        <v>NLXGREYSTONES</v>
      </c>
      <c r="BE12" s="106" t="s">
        <v>7886</v>
      </c>
      <c r="BF12" s="106" t="s">
        <v>7887</v>
      </c>
      <c r="BG12" s="106" t="s">
        <v>7886</v>
      </c>
      <c r="BH12" s="106" t="s">
        <v>7887</v>
      </c>
      <c r="BI12" s="106" t="str">
        <f t="shared" si="1"/>
        <v>NLX</v>
      </c>
    </row>
    <row r="13" spans="1:62" ht="102" customHeight="1" x14ac:dyDescent="0.2">
      <c r="A13" s="175"/>
      <c r="B13" s="176"/>
      <c r="C13" s="85"/>
      <c r="D13" s="32" t="s">
        <v>281</v>
      </c>
      <c r="E13" s="33" t="s">
        <v>282</v>
      </c>
      <c r="F13" s="179"/>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67"/>
      <c r="V13" s="173"/>
      <c r="W13" s="173"/>
      <c r="X13" s="174"/>
      <c r="Y13" s="173"/>
      <c r="Z13" s="173"/>
      <c r="AA13" s="167"/>
      <c r="AB13" s="167"/>
      <c r="AC13" s="167"/>
      <c r="AD13" s="167"/>
      <c r="AE13" s="171"/>
      <c r="AF13" s="171"/>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0</v>
      </c>
      <c r="C14" s="49"/>
      <c r="D14" s="58" t="str">
        <f t="shared" ref="D14:D45" si="3">IF(ISNA(VLOOKUP($E$5&amp;E14,$BD:$BE,2,FALSE)),"",VLOOKUP($E$5&amp;E14,$BD:$BE,2,FALSE))</f>
        <v>RBK02</v>
      </c>
      <c r="E14" s="66" t="s">
        <v>9021</v>
      </c>
      <c r="F14" s="59" t="s">
        <v>10398</v>
      </c>
      <c r="G14" s="147" t="s">
        <v>286</v>
      </c>
      <c r="H14" s="77"/>
      <c r="I14" s="60">
        <v>2829</v>
      </c>
      <c r="J14" s="61">
        <v>2608.5</v>
      </c>
      <c r="K14" s="61">
        <v>2131</v>
      </c>
      <c r="L14" s="61">
        <v>1916</v>
      </c>
      <c r="M14" s="61">
        <v>2104.5</v>
      </c>
      <c r="N14" s="61">
        <v>1989.5</v>
      </c>
      <c r="O14" s="61">
        <v>1299.5</v>
      </c>
      <c r="P14" s="61">
        <v>1173</v>
      </c>
      <c r="Q14" s="62"/>
      <c r="R14" s="62"/>
      <c r="S14" s="62"/>
      <c r="T14" s="62"/>
      <c r="U14" s="62">
        <v>1338</v>
      </c>
      <c r="V14" s="137">
        <f t="shared" ref="V14" si="4">IF(ISERROR(IF($U14="","",SUM(J14,N14)/$U14)),"-",(IF($U14="","",SUM(J14,N14)/$U14)))</f>
        <v>3.4364723467862479</v>
      </c>
      <c r="W14" s="137">
        <f t="shared" ref="W14" si="5">IF(ISERROR(IF($U14="","",SUM(L14,P14)/$U14)),"-",(IF($U14="","",SUM(L14,P14)/$U14)))</f>
        <v>2.3086696562032887</v>
      </c>
      <c r="X14" s="137">
        <f t="shared" ref="X14" si="6">IF(ISERROR(IF($U14="","",R14/$U14)),"-",(IF($U14="","",R14/$U14)))</f>
        <v>0</v>
      </c>
      <c r="Y14" s="137">
        <f t="shared" ref="Y14" si="7">IF(ISERROR(IF($U14="","",T14/$U14)),"-",(IF($U14="","",T14/$U14)))</f>
        <v>0</v>
      </c>
      <c r="Z14" s="137">
        <f t="shared" ref="Z14" si="8">IF(ISERROR(IF($U14="","",SUM(J14,L14,N14,P14,R14,T14)/$U14)),"-",(IF($U14="","",SUM(J14,L14,N14,P14,R14,T14)/$U14)))</f>
        <v>5.745142002989537</v>
      </c>
      <c r="AA14" s="136">
        <f t="shared" ref="AA14" si="9">IF(ISERROR(IF($I14="","",J14/I14)),"-",(IF($I14="","",J14/I14)))</f>
        <v>0.92205726405090138</v>
      </c>
      <c r="AB14" s="136">
        <f t="shared" ref="AB14" si="10">IF(ISERROR(IF(K14="","",L14/K14)),"-",(IF(K14="","",L14/K14)))</f>
        <v>0.89910839981229473</v>
      </c>
      <c r="AC14" s="136">
        <f t="shared" ref="AC14" si="11">IF(ISERROR(IF(M14="","",N14/M14)),"-",(IF(M14="","",N14/M14)))</f>
        <v>0.94535519125683065</v>
      </c>
      <c r="AD14" s="136">
        <f t="shared" ref="AD14" si="12">IF(ISERROR(IF(O14="","",P14/O14)),"-",IF(O14="","",P14/O14))</f>
        <v>0.90265486725663713</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30" x14ac:dyDescent="0.2">
      <c r="A15" s="57" t="str">
        <f>IF(M216=1,"No Site Selected",IF(N216=1,"No Ward Name",""))</f>
        <v/>
      </c>
      <c r="B15" s="49">
        <f t="shared" si="2"/>
        <v>0</v>
      </c>
      <c r="C15" s="49"/>
      <c r="D15" s="58" t="str">
        <f t="shared" si="3"/>
        <v>RBK02</v>
      </c>
      <c r="E15" s="66" t="s">
        <v>9021</v>
      </c>
      <c r="F15" s="59" t="s">
        <v>10399</v>
      </c>
      <c r="G15" s="147" t="s">
        <v>8110</v>
      </c>
      <c r="H15" s="78" t="s">
        <v>299</v>
      </c>
      <c r="I15" s="148">
        <v>758.5</v>
      </c>
      <c r="J15" s="148">
        <v>758.5</v>
      </c>
      <c r="K15" s="148">
        <v>1069.5</v>
      </c>
      <c r="L15" s="148">
        <v>966</v>
      </c>
      <c r="M15" s="61">
        <v>701.5</v>
      </c>
      <c r="N15" s="61">
        <v>701.5</v>
      </c>
      <c r="O15" s="62">
        <v>1069.5</v>
      </c>
      <c r="P15" s="63">
        <v>1069.5</v>
      </c>
      <c r="Q15" s="62"/>
      <c r="R15" s="62"/>
      <c r="S15" s="62"/>
      <c r="T15" s="62"/>
      <c r="U15" s="62">
        <v>46</v>
      </c>
      <c r="V15" s="137">
        <f t="shared" ref="V15:V78" si="13">IF(ISERROR(IF($U15="","",SUM(J15,N15)/$U15)),"-",(IF($U15="","",SUM(J15,N15)/$U15)))</f>
        <v>31.739130434782609</v>
      </c>
      <c r="W15" s="137">
        <f t="shared" ref="W15:W78" si="14">IF(ISERROR(IF($U15="","",SUM(L15,P15)/$U15)),"-",(IF($U15="","",SUM(L15,P15)/$U15)))</f>
        <v>44.25</v>
      </c>
      <c r="X15" s="137">
        <f t="shared" ref="X15:X16" si="15">IF(ISERROR(IF($U15="","",R15/$U15)),"-",(IF($U15="","",R15/$U15)))</f>
        <v>0</v>
      </c>
      <c r="Y15" s="137">
        <f t="shared" ref="Y15:Y16" si="16">IF(ISERROR(IF($U15="","",T15/$U15)),"-",(IF($U15="","",T15/$U15)))</f>
        <v>0</v>
      </c>
      <c r="Z15" s="137">
        <f t="shared" ref="Z15:Z16" si="17">IF(ISERROR(IF($U15="","",SUM(J15,L15,N15,P15,R15,T15)/$U15)),"-",(IF($U15="","",SUM(J15,L15,N15,P15,R15,T15)/$U15)))</f>
        <v>75.989130434782609</v>
      </c>
      <c r="AA15" s="136">
        <f t="shared" ref="AA15:AA78" si="18">IF(ISERROR(IF($I15="","",J15/I15)),"-",(IF($I15="","",J15/I15)))</f>
        <v>1</v>
      </c>
      <c r="AB15" s="136">
        <f t="shared" ref="AB15:AB78" si="19">IF(ISERROR(IF(K15="","",L15/K15)),"-",(IF(K15="","",L15/K15)))</f>
        <v>0.90322580645161288</v>
      </c>
      <c r="AC15" s="136">
        <f t="shared" ref="AC15:AC78" si="20">IF(ISERROR(IF(M15="","",N15/M15)),"-",(IF(M15="","",N15/M15)))</f>
        <v>1</v>
      </c>
      <c r="AD15" s="136">
        <f t="shared" ref="AD15:AD78" si="21">IF(ISERROR(IF(O15="","",P15/O15)),"-",IF(O15="","",P15/O15))</f>
        <v>1</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RBK02</v>
      </c>
      <c r="E16" s="66" t="s">
        <v>9021</v>
      </c>
      <c r="F16" s="59" t="s">
        <v>10400</v>
      </c>
      <c r="G16" s="147" t="s">
        <v>728</v>
      </c>
      <c r="H16" s="78" t="s">
        <v>303</v>
      </c>
      <c r="I16" s="60">
        <v>2139</v>
      </c>
      <c r="J16" s="61">
        <v>1642</v>
      </c>
      <c r="K16" s="61">
        <v>1426</v>
      </c>
      <c r="L16" s="61">
        <v>1573</v>
      </c>
      <c r="M16" s="61">
        <v>1069.5</v>
      </c>
      <c r="N16" s="61">
        <v>954.5</v>
      </c>
      <c r="O16" s="62">
        <v>1069.5</v>
      </c>
      <c r="P16" s="63">
        <v>1276.4000000000001</v>
      </c>
      <c r="Q16" s="62"/>
      <c r="R16" s="62"/>
      <c r="S16" s="62"/>
      <c r="T16" s="62"/>
      <c r="U16" s="62">
        <v>1044</v>
      </c>
      <c r="V16" s="137">
        <f t="shared" si="13"/>
        <v>2.4870689655172415</v>
      </c>
      <c r="W16" s="137">
        <f t="shared" si="14"/>
        <v>2.7293103448275864</v>
      </c>
      <c r="X16" s="137">
        <f t="shared" si="15"/>
        <v>0</v>
      </c>
      <c r="Y16" s="137">
        <f t="shared" si="16"/>
        <v>0</v>
      </c>
      <c r="Z16" s="137">
        <f t="shared" si="17"/>
        <v>5.216379310344827</v>
      </c>
      <c r="AA16" s="136">
        <f t="shared" si="18"/>
        <v>0.76764843384759229</v>
      </c>
      <c r="AB16" s="136">
        <f t="shared" si="19"/>
        <v>1.1030855539971949</v>
      </c>
      <c r="AC16" s="136">
        <f t="shared" si="20"/>
        <v>0.89247311827956988</v>
      </c>
      <c r="AD16" s="136">
        <f t="shared" si="21"/>
        <v>1.1934548854604956</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RBK02</v>
      </c>
      <c r="E17" s="66" t="s">
        <v>9021</v>
      </c>
      <c r="F17" s="59" t="s">
        <v>10401</v>
      </c>
      <c r="G17" s="147" t="s">
        <v>303</v>
      </c>
      <c r="H17" s="78" t="s">
        <v>732</v>
      </c>
      <c r="I17" s="60">
        <v>2093</v>
      </c>
      <c r="J17" s="61">
        <v>1489</v>
      </c>
      <c r="K17" s="61">
        <v>1449</v>
      </c>
      <c r="L17" s="61">
        <v>1581</v>
      </c>
      <c r="M17" s="61">
        <v>1069.5</v>
      </c>
      <c r="N17" s="61">
        <v>1023.5</v>
      </c>
      <c r="O17" s="62">
        <v>1069.5</v>
      </c>
      <c r="P17" s="63">
        <v>1058</v>
      </c>
      <c r="Q17" s="62"/>
      <c r="R17" s="62"/>
      <c r="S17" s="62"/>
      <c r="T17" s="62"/>
      <c r="U17" s="62">
        <v>1020</v>
      </c>
      <c r="V17" s="137">
        <f t="shared" si="13"/>
        <v>2.4632352941176472</v>
      </c>
      <c r="W17" s="137">
        <f t="shared" si="14"/>
        <v>2.5872549019607844</v>
      </c>
      <c r="X17" s="137">
        <f t="shared" ref="X17:X80" si="27">IF(ISERROR(IF($U17="","",R17/$U17)),"-",(IF($U17="","",R17/$U17)))</f>
        <v>0</v>
      </c>
      <c r="Y17" s="137">
        <f t="shared" ref="Y17:Y80" si="28">IF(ISERROR(IF($U17="","",T17/$U17)),"-",(IF($U17="","",T17/$U17)))</f>
        <v>0</v>
      </c>
      <c r="Z17" s="137">
        <f t="shared" ref="Z17:Z80" si="29">IF(ISERROR(IF($U17="","",SUM(J17,L17,N17,P17,R17,T17)/$U17)),"-",(IF($U17="","",SUM(J17,L17,N17,P17,R17,T17)/$U17)))</f>
        <v>5.0504901960784316</v>
      </c>
      <c r="AA17" s="136">
        <f t="shared" si="18"/>
        <v>0.71141901576684186</v>
      </c>
      <c r="AB17" s="136">
        <f t="shared" si="19"/>
        <v>1.0910973084886129</v>
      </c>
      <c r="AC17" s="136">
        <f t="shared" si="20"/>
        <v>0.956989247311828</v>
      </c>
      <c r="AD17" s="136">
        <f t="shared" si="21"/>
        <v>0.989247311827957</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0</v>
      </c>
      <c r="C18" s="49"/>
      <c r="D18" s="58" t="str">
        <f t="shared" si="3"/>
        <v>RBK02</v>
      </c>
      <c r="E18" s="66" t="s">
        <v>9021</v>
      </c>
      <c r="F18" s="59" t="s">
        <v>10402</v>
      </c>
      <c r="G18" s="147" t="s">
        <v>303</v>
      </c>
      <c r="H18" s="78"/>
      <c r="I18" s="60">
        <v>1403</v>
      </c>
      <c r="J18" s="61">
        <v>1191</v>
      </c>
      <c r="K18" s="61">
        <v>1782.5</v>
      </c>
      <c r="L18" s="61">
        <v>1618.5</v>
      </c>
      <c r="M18" s="61">
        <v>713</v>
      </c>
      <c r="N18" s="61">
        <v>713</v>
      </c>
      <c r="O18" s="62">
        <v>1069.5</v>
      </c>
      <c r="P18" s="63">
        <v>1024.5</v>
      </c>
      <c r="Q18" s="62"/>
      <c r="R18" s="62"/>
      <c r="S18" s="62"/>
      <c r="T18" s="62"/>
      <c r="U18" s="62">
        <v>1038</v>
      </c>
      <c r="V18" s="137">
        <f t="shared" si="13"/>
        <v>1.8342967244701349</v>
      </c>
      <c r="W18" s="137">
        <f t="shared" si="14"/>
        <v>2.546242774566474</v>
      </c>
      <c r="X18" s="137">
        <f t="shared" si="27"/>
        <v>0</v>
      </c>
      <c r="Y18" s="137">
        <f t="shared" si="28"/>
        <v>0</v>
      </c>
      <c r="Z18" s="137">
        <f t="shared" si="29"/>
        <v>4.3805394990366091</v>
      </c>
      <c r="AA18" s="136">
        <f t="shared" si="18"/>
        <v>0.8488952245188881</v>
      </c>
      <c r="AB18" s="136">
        <f t="shared" si="19"/>
        <v>0.90799438990182324</v>
      </c>
      <c r="AC18" s="136">
        <f t="shared" si="20"/>
        <v>1</v>
      </c>
      <c r="AD18" s="136">
        <f t="shared" si="21"/>
        <v>0.95792426367461425</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RBK</v>
      </c>
    </row>
    <row r="19" spans="1:62" ht="15" x14ac:dyDescent="0.2">
      <c r="A19" s="57" t="str">
        <f t="shared" si="26"/>
        <v/>
      </c>
      <c r="B19" s="49">
        <f t="shared" si="2"/>
        <v>0</v>
      </c>
      <c r="C19" s="49"/>
      <c r="D19" s="58" t="str">
        <f t="shared" si="3"/>
        <v>RBK02</v>
      </c>
      <c r="E19" s="66" t="s">
        <v>9021</v>
      </c>
      <c r="F19" s="59" t="s">
        <v>10403</v>
      </c>
      <c r="G19" s="147" t="s">
        <v>303</v>
      </c>
      <c r="H19" s="78" t="s">
        <v>732</v>
      </c>
      <c r="I19" s="60">
        <v>1426</v>
      </c>
      <c r="J19" s="61">
        <v>1308</v>
      </c>
      <c r="K19" s="61">
        <v>1426</v>
      </c>
      <c r="L19" s="61">
        <v>1192</v>
      </c>
      <c r="M19" s="61">
        <v>713</v>
      </c>
      <c r="N19" s="61">
        <v>713</v>
      </c>
      <c r="O19" s="62">
        <v>1069.5</v>
      </c>
      <c r="P19" s="63">
        <v>1000.5</v>
      </c>
      <c r="Q19" s="62"/>
      <c r="R19" s="62"/>
      <c r="S19" s="62"/>
      <c r="T19" s="62"/>
      <c r="U19" s="62">
        <v>778</v>
      </c>
      <c r="V19" s="137">
        <f t="shared" si="13"/>
        <v>2.5976863753213366</v>
      </c>
      <c r="W19" s="137">
        <f t="shared" si="14"/>
        <v>2.8181233933161955</v>
      </c>
      <c r="X19" s="137">
        <f t="shared" si="27"/>
        <v>0</v>
      </c>
      <c r="Y19" s="137">
        <f t="shared" si="28"/>
        <v>0</v>
      </c>
      <c r="Z19" s="137">
        <f t="shared" si="29"/>
        <v>5.4158097686375317</v>
      </c>
      <c r="AA19" s="136">
        <f t="shared" si="18"/>
        <v>0.91725105189340816</v>
      </c>
      <c r="AB19" s="136">
        <f t="shared" si="19"/>
        <v>0.83590462833099577</v>
      </c>
      <c r="AC19" s="136">
        <f t="shared" si="20"/>
        <v>1</v>
      </c>
      <c r="AD19" s="136">
        <f t="shared" si="21"/>
        <v>0.93548387096774188</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30" x14ac:dyDescent="0.2">
      <c r="A20" s="57" t="str">
        <f t="shared" si="26"/>
        <v/>
      </c>
      <c r="B20" s="49">
        <f t="shared" si="2"/>
        <v>0</v>
      </c>
      <c r="C20" s="49"/>
      <c r="D20" s="58" t="str">
        <f t="shared" si="3"/>
        <v>RBK02</v>
      </c>
      <c r="E20" s="69" t="s">
        <v>9021</v>
      </c>
      <c r="F20" s="59" t="s">
        <v>10404</v>
      </c>
      <c r="G20" s="147" t="s">
        <v>315</v>
      </c>
      <c r="H20" s="78"/>
      <c r="I20" s="60">
        <v>2829</v>
      </c>
      <c r="J20" s="61">
        <v>2402.5</v>
      </c>
      <c r="K20" s="61">
        <v>2350</v>
      </c>
      <c r="L20" s="61">
        <v>1966</v>
      </c>
      <c r="M20" s="61">
        <v>2495.5</v>
      </c>
      <c r="N20" s="61">
        <v>2231</v>
      </c>
      <c r="O20" s="62">
        <v>1748</v>
      </c>
      <c r="P20" s="63">
        <v>1690.5</v>
      </c>
      <c r="Q20" s="62"/>
      <c r="R20" s="62"/>
      <c r="S20" s="62"/>
      <c r="T20" s="62"/>
      <c r="U20" s="62">
        <v>1180</v>
      </c>
      <c r="V20" s="137">
        <f t="shared" si="13"/>
        <v>3.9266949152542372</v>
      </c>
      <c r="W20" s="137">
        <f t="shared" si="14"/>
        <v>3.0987288135593221</v>
      </c>
      <c r="X20" s="137">
        <f t="shared" si="27"/>
        <v>0</v>
      </c>
      <c r="Y20" s="137">
        <f t="shared" si="28"/>
        <v>0</v>
      </c>
      <c r="Z20" s="137">
        <f t="shared" si="29"/>
        <v>7.0254237288135597</v>
      </c>
      <c r="AA20" s="136">
        <f t="shared" si="18"/>
        <v>0.84924001413927186</v>
      </c>
      <c r="AB20" s="136">
        <f t="shared" si="19"/>
        <v>0.83659574468085107</v>
      </c>
      <c r="AC20" s="136">
        <f t="shared" si="20"/>
        <v>0.89400921658986177</v>
      </c>
      <c r="AD20" s="136">
        <f t="shared" si="21"/>
        <v>0.96710526315789469</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0</v>
      </c>
      <c r="C21" s="49"/>
      <c r="D21" s="58" t="str">
        <f t="shared" si="3"/>
        <v>RBK02</v>
      </c>
      <c r="E21" s="69" t="s">
        <v>9021</v>
      </c>
      <c r="F21" s="59" t="s">
        <v>10405</v>
      </c>
      <c r="G21" s="147" t="s">
        <v>312</v>
      </c>
      <c r="H21" s="78"/>
      <c r="I21" s="60">
        <v>1437.5</v>
      </c>
      <c r="J21" s="61">
        <v>1414</v>
      </c>
      <c r="K21" s="61">
        <v>1414.5</v>
      </c>
      <c r="L21" s="61">
        <v>1244.5</v>
      </c>
      <c r="M21" s="61">
        <v>1069.5</v>
      </c>
      <c r="N21" s="61">
        <v>1058</v>
      </c>
      <c r="O21" s="62">
        <v>1058</v>
      </c>
      <c r="P21" s="63">
        <v>966</v>
      </c>
      <c r="Q21" s="62"/>
      <c r="R21" s="62"/>
      <c r="S21" s="62"/>
      <c r="T21" s="62"/>
      <c r="U21" s="62">
        <v>662</v>
      </c>
      <c r="V21" s="137">
        <f t="shared" si="13"/>
        <v>3.7341389728096677</v>
      </c>
      <c r="W21" s="137">
        <f t="shared" si="14"/>
        <v>3.3391238670694863</v>
      </c>
      <c r="X21" s="137">
        <f t="shared" si="27"/>
        <v>0</v>
      </c>
      <c r="Y21" s="137">
        <f t="shared" si="28"/>
        <v>0</v>
      </c>
      <c r="Z21" s="137">
        <f t="shared" si="29"/>
        <v>7.0732628398791544</v>
      </c>
      <c r="AA21" s="136">
        <f t="shared" si="18"/>
        <v>0.98365217391304349</v>
      </c>
      <c r="AB21" s="136">
        <f t="shared" si="19"/>
        <v>0.87981618946624252</v>
      </c>
      <c r="AC21" s="136">
        <f t="shared" si="20"/>
        <v>0.989247311827957</v>
      </c>
      <c r="AD21" s="136">
        <f t="shared" si="21"/>
        <v>0.91304347826086951</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510</v>
      </c>
    </row>
    <row r="22" spans="1:62" ht="15" x14ac:dyDescent="0.2">
      <c r="A22" s="57" t="str">
        <f t="shared" si="26"/>
        <v/>
      </c>
      <c r="B22" s="49">
        <f t="shared" si="2"/>
        <v>2</v>
      </c>
      <c r="C22" s="49"/>
      <c r="D22" s="58" t="str">
        <f t="shared" si="3"/>
        <v>RBK02</v>
      </c>
      <c r="E22" s="69" t="s">
        <v>9021</v>
      </c>
      <c r="F22" s="59" t="s">
        <v>10406</v>
      </c>
      <c r="G22" s="147" t="s">
        <v>286</v>
      </c>
      <c r="H22" s="78"/>
      <c r="I22" s="60">
        <v>800</v>
      </c>
      <c r="J22" s="61">
        <v>783.3</v>
      </c>
      <c r="K22" s="61">
        <v>356.5</v>
      </c>
      <c r="L22" s="61">
        <v>332.5</v>
      </c>
      <c r="M22" s="61">
        <v>0</v>
      </c>
      <c r="N22" s="61">
        <v>0</v>
      </c>
      <c r="O22" s="62">
        <v>0</v>
      </c>
      <c r="P22" s="63">
        <v>0</v>
      </c>
      <c r="Q22" s="62"/>
      <c r="R22" s="62"/>
      <c r="S22" s="62"/>
      <c r="T22" s="62"/>
      <c r="U22" s="62">
        <v>12</v>
      </c>
      <c r="V22" s="137">
        <f t="shared" si="13"/>
        <v>65.274999999999991</v>
      </c>
      <c r="W22" s="137">
        <f t="shared" si="14"/>
        <v>27.708333333333332</v>
      </c>
      <c r="X22" s="137">
        <f t="shared" si="27"/>
        <v>0</v>
      </c>
      <c r="Y22" s="137">
        <f t="shared" si="28"/>
        <v>0</v>
      </c>
      <c r="Z22" s="137">
        <f t="shared" si="29"/>
        <v>92.983333333333334</v>
      </c>
      <c r="AA22" s="136">
        <f t="shared" si="18"/>
        <v>0.97912499999999991</v>
      </c>
      <c r="AB22" s="136">
        <f t="shared" si="19"/>
        <v>0.93267882187938289</v>
      </c>
      <c r="AC22" s="136" t="str">
        <f t="shared" si="20"/>
        <v>-</v>
      </c>
      <c r="AD22" s="136" t="str">
        <f t="shared" si="21"/>
        <v>-</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30" x14ac:dyDescent="0.2">
      <c r="A23" s="57" t="str">
        <f t="shared" si="26"/>
        <v/>
      </c>
      <c r="B23" s="49">
        <f t="shared" si="2"/>
        <v>0</v>
      </c>
      <c r="C23" s="49"/>
      <c r="D23" s="58" t="str">
        <f t="shared" si="3"/>
        <v>RBK02</v>
      </c>
      <c r="E23" s="69" t="s">
        <v>9021</v>
      </c>
      <c r="F23" s="59" t="s">
        <v>10407</v>
      </c>
      <c r="G23" s="147" t="s">
        <v>288</v>
      </c>
      <c r="H23" s="78"/>
      <c r="I23" s="60">
        <v>1782.5</v>
      </c>
      <c r="J23" s="61">
        <v>1438</v>
      </c>
      <c r="K23" s="61">
        <v>1782.5</v>
      </c>
      <c r="L23" s="61">
        <v>1382.5</v>
      </c>
      <c r="M23" s="61">
        <v>1426</v>
      </c>
      <c r="N23" s="61">
        <v>1161.5</v>
      </c>
      <c r="O23" s="62">
        <v>1069.5</v>
      </c>
      <c r="P23" s="63">
        <v>1000.5</v>
      </c>
      <c r="Q23" s="62"/>
      <c r="R23" s="62"/>
      <c r="S23" s="62"/>
      <c r="T23" s="62"/>
      <c r="U23" s="62">
        <v>876</v>
      </c>
      <c r="V23" s="137">
        <f t="shared" si="13"/>
        <v>2.9674657534246576</v>
      </c>
      <c r="W23" s="137">
        <f t="shared" si="14"/>
        <v>2.7203196347031962</v>
      </c>
      <c r="X23" s="137">
        <f t="shared" si="27"/>
        <v>0</v>
      </c>
      <c r="Y23" s="137">
        <f t="shared" si="28"/>
        <v>0</v>
      </c>
      <c r="Z23" s="137">
        <f t="shared" si="29"/>
        <v>5.6877853881278542</v>
      </c>
      <c r="AA23" s="136">
        <f t="shared" si="18"/>
        <v>0.80673211781206167</v>
      </c>
      <c r="AB23" s="136">
        <f t="shared" si="19"/>
        <v>0.7755960729312763</v>
      </c>
      <c r="AC23" s="136">
        <f t="shared" si="20"/>
        <v>0.81451612903225812</v>
      </c>
      <c r="AD23" s="136">
        <f t="shared" si="21"/>
        <v>0.93548387096774188</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511</v>
      </c>
    </row>
    <row r="24" spans="1:62" ht="15" x14ac:dyDescent="0.2">
      <c r="A24" s="57" t="str">
        <f t="shared" si="26"/>
        <v/>
      </c>
      <c r="B24" s="49">
        <f t="shared" si="2"/>
        <v>2</v>
      </c>
      <c r="C24" s="49"/>
      <c r="D24" s="58" t="str">
        <f t="shared" si="3"/>
        <v>RBK02</v>
      </c>
      <c r="E24" s="69" t="s">
        <v>9021</v>
      </c>
      <c r="F24" s="59" t="s">
        <v>10408</v>
      </c>
      <c r="G24" s="147" t="s">
        <v>303</v>
      </c>
      <c r="H24" s="78"/>
      <c r="I24" s="60">
        <v>1092.5</v>
      </c>
      <c r="J24" s="61">
        <v>1004.5</v>
      </c>
      <c r="K24" s="61">
        <v>1426</v>
      </c>
      <c r="L24" s="61">
        <v>1388</v>
      </c>
      <c r="M24" s="61">
        <v>713</v>
      </c>
      <c r="N24" s="61">
        <v>724.5</v>
      </c>
      <c r="O24" s="62">
        <v>1069.5</v>
      </c>
      <c r="P24" s="63">
        <v>989</v>
      </c>
      <c r="Q24" s="62"/>
      <c r="R24" s="62"/>
      <c r="S24" s="62"/>
      <c r="T24" s="62"/>
      <c r="U24" s="62">
        <v>755</v>
      </c>
      <c r="V24" s="137">
        <f t="shared" si="13"/>
        <v>2.290066225165563</v>
      </c>
      <c r="W24" s="137">
        <f t="shared" si="14"/>
        <v>3.1483443708609271</v>
      </c>
      <c r="X24" s="137">
        <f t="shared" si="27"/>
        <v>0</v>
      </c>
      <c r="Y24" s="137">
        <f t="shared" si="28"/>
        <v>0</v>
      </c>
      <c r="Z24" s="137">
        <f t="shared" si="29"/>
        <v>5.4384105960264897</v>
      </c>
      <c r="AA24" s="136">
        <f t="shared" si="18"/>
        <v>0.91945080091533182</v>
      </c>
      <c r="AB24" s="136">
        <f t="shared" si="19"/>
        <v>0.97335203366058909</v>
      </c>
      <c r="AC24" s="136">
        <f t="shared" si="20"/>
        <v>1.0161290322580645</v>
      </c>
      <c r="AD24" s="136">
        <f t="shared" si="21"/>
        <v>0.92473118279569888</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2</v>
      </c>
      <c r="C25" s="49"/>
      <c r="D25" s="58" t="str">
        <f t="shared" si="3"/>
        <v>RBK02</v>
      </c>
      <c r="E25" s="69" t="s">
        <v>9021</v>
      </c>
      <c r="F25" s="59" t="s">
        <v>10409</v>
      </c>
      <c r="G25" s="147" t="s">
        <v>305</v>
      </c>
      <c r="H25" s="78" t="s">
        <v>303</v>
      </c>
      <c r="I25" s="60">
        <v>1426</v>
      </c>
      <c r="J25" s="61">
        <v>1311</v>
      </c>
      <c r="K25" s="61">
        <v>1426</v>
      </c>
      <c r="L25" s="61">
        <v>1351.5</v>
      </c>
      <c r="M25" s="61">
        <v>1069.5</v>
      </c>
      <c r="N25" s="61">
        <v>1046.5</v>
      </c>
      <c r="O25" s="62">
        <v>724.5</v>
      </c>
      <c r="P25" s="63">
        <v>874</v>
      </c>
      <c r="Q25" s="62"/>
      <c r="R25" s="62"/>
      <c r="S25" s="62"/>
      <c r="T25" s="62"/>
      <c r="U25" s="62">
        <v>862</v>
      </c>
      <c r="V25" s="137">
        <f t="shared" si="13"/>
        <v>2.7349187935034802</v>
      </c>
      <c r="W25" s="137">
        <f t="shared" si="14"/>
        <v>2.5817865429234339</v>
      </c>
      <c r="X25" s="137">
        <f t="shared" si="27"/>
        <v>0</v>
      </c>
      <c r="Y25" s="137">
        <f t="shared" si="28"/>
        <v>0</v>
      </c>
      <c r="Z25" s="137">
        <f t="shared" si="29"/>
        <v>5.3167053364269146</v>
      </c>
      <c r="AA25" s="136">
        <f t="shared" si="18"/>
        <v>0.91935483870967738</v>
      </c>
      <c r="AB25" s="136">
        <f t="shared" si="19"/>
        <v>0.94775596072931279</v>
      </c>
      <c r="AC25" s="136">
        <f t="shared" si="20"/>
        <v>0.978494623655914</v>
      </c>
      <c r="AD25" s="136">
        <f t="shared" si="21"/>
        <v>1.2063492063492063</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5" x14ac:dyDescent="0.2">
      <c r="A26" s="57" t="str">
        <f t="shared" si="26"/>
        <v/>
      </c>
      <c r="B26" s="49">
        <f t="shared" si="2"/>
        <v>2</v>
      </c>
      <c r="C26" s="49"/>
      <c r="D26" s="58" t="str">
        <f t="shared" si="3"/>
        <v>RBK02</v>
      </c>
      <c r="E26" s="69" t="s">
        <v>9021</v>
      </c>
      <c r="F26" s="59" t="s">
        <v>10410</v>
      </c>
      <c r="G26" s="147" t="s">
        <v>304</v>
      </c>
      <c r="H26" s="78" t="s">
        <v>303</v>
      </c>
      <c r="I26" s="60">
        <v>1426</v>
      </c>
      <c r="J26" s="61">
        <v>1284</v>
      </c>
      <c r="K26" s="61">
        <v>1069.5</v>
      </c>
      <c r="L26" s="61">
        <v>1274.25</v>
      </c>
      <c r="M26" s="61">
        <v>736</v>
      </c>
      <c r="N26" s="61">
        <v>747.5</v>
      </c>
      <c r="O26" s="62">
        <v>1046.5</v>
      </c>
      <c r="P26" s="63">
        <v>1115.5</v>
      </c>
      <c r="Q26" s="62"/>
      <c r="R26" s="62"/>
      <c r="S26" s="62"/>
      <c r="T26" s="62"/>
      <c r="U26" s="62">
        <v>778</v>
      </c>
      <c r="V26" s="137">
        <f t="shared" si="13"/>
        <v>2.6111825192802058</v>
      </c>
      <c r="W26" s="137">
        <f t="shared" si="14"/>
        <v>3.0716580976863752</v>
      </c>
      <c r="X26" s="137">
        <f t="shared" si="27"/>
        <v>0</v>
      </c>
      <c r="Y26" s="137">
        <f t="shared" si="28"/>
        <v>0</v>
      </c>
      <c r="Z26" s="137">
        <f t="shared" si="29"/>
        <v>5.6828406169665806</v>
      </c>
      <c r="AA26" s="136">
        <f t="shared" si="18"/>
        <v>0.90042075736325389</v>
      </c>
      <c r="AB26" s="136">
        <f t="shared" si="19"/>
        <v>1.1914446002805048</v>
      </c>
      <c r="AC26" s="136">
        <f t="shared" si="20"/>
        <v>1.015625</v>
      </c>
      <c r="AD26" s="136">
        <f t="shared" si="21"/>
        <v>1.0659340659340659</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30" x14ac:dyDescent="0.2">
      <c r="A27" s="57" t="str">
        <f t="shared" si="26"/>
        <v/>
      </c>
      <c r="B27" s="49">
        <f t="shared" si="2"/>
        <v>2</v>
      </c>
      <c r="C27" s="49"/>
      <c r="D27" s="58" t="str">
        <f t="shared" si="3"/>
        <v>RBK02</v>
      </c>
      <c r="E27" s="69" t="s">
        <v>9021</v>
      </c>
      <c r="F27" s="59" t="s">
        <v>10411</v>
      </c>
      <c r="G27" s="147" t="s">
        <v>317</v>
      </c>
      <c r="H27" s="78" t="s">
        <v>303</v>
      </c>
      <c r="I27" s="60">
        <v>1426</v>
      </c>
      <c r="J27" s="61">
        <v>1374.5</v>
      </c>
      <c r="K27" s="61">
        <v>1391.5</v>
      </c>
      <c r="L27" s="61">
        <v>1139.5</v>
      </c>
      <c r="M27" s="61">
        <v>1069.5</v>
      </c>
      <c r="N27" s="61">
        <v>1092.5</v>
      </c>
      <c r="O27" s="62">
        <v>1023.5</v>
      </c>
      <c r="P27" s="63">
        <v>983</v>
      </c>
      <c r="Q27" s="62"/>
      <c r="R27" s="62"/>
      <c r="S27" s="62"/>
      <c r="T27" s="62"/>
      <c r="U27" s="62">
        <v>771</v>
      </c>
      <c r="V27" s="137">
        <f t="shared" si="13"/>
        <v>3.1997405966277563</v>
      </c>
      <c r="W27" s="137">
        <f t="shared" si="14"/>
        <v>2.7529182879377432</v>
      </c>
      <c r="X27" s="137">
        <f t="shared" si="27"/>
        <v>0</v>
      </c>
      <c r="Y27" s="137">
        <f t="shared" si="28"/>
        <v>0</v>
      </c>
      <c r="Z27" s="137">
        <f t="shared" si="29"/>
        <v>5.9526588845654995</v>
      </c>
      <c r="AA27" s="136">
        <f t="shared" si="18"/>
        <v>0.96388499298737729</v>
      </c>
      <c r="AB27" s="136">
        <f t="shared" si="19"/>
        <v>0.81890046712181097</v>
      </c>
      <c r="AC27" s="136">
        <f t="shared" si="20"/>
        <v>1.021505376344086</v>
      </c>
      <c r="AD27" s="136">
        <f t="shared" si="21"/>
        <v>0.96042989741084517</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30" x14ac:dyDescent="0.2">
      <c r="A28" s="57" t="str">
        <f t="shared" si="26"/>
        <v/>
      </c>
      <c r="B28" s="49">
        <f t="shared" si="2"/>
        <v>0</v>
      </c>
      <c r="C28" s="49"/>
      <c r="D28" s="58" t="str">
        <f t="shared" si="3"/>
        <v>RBK02</v>
      </c>
      <c r="E28" s="69" t="s">
        <v>9021</v>
      </c>
      <c r="F28" s="59" t="s">
        <v>10419</v>
      </c>
      <c r="G28" s="147" t="s">
        <v>286</v>
      </c>
      <c r="H28" s="78" t="s">
        <v>302</v>
      </c>
      <c r="I28" s="60">
        <v>3990.5</v>
      </c>
      <c r="J28" s="61">
        <v>3980.5</v>
      </c>
      <c r="K28" s="61">
        <v>362.25</v>
      </c>
      <c r="L28" s="61">
        <v>258.25</v>
      </c>
      <c r="M28" s="61">
        <v>3933</v>
      </c>
      <c r="N28" s="61">
        <v>3879.5</v>
      </c>
      <c r="O28" s="62">
        <v>356.5</v>
      </c>
      <c r="P28" s="63">
        <v>253</v>
      </c>
      <c r="Q28" s="62"/>
      <c r="R28" s="62"/>
      <c r="S28" s="62"/>
      <c r="T28" s="62"/>
      <c r="U28" s="62">
        <v>344</v>
      </c>
      <c r="V28" s="137">
        <f t="shared" si="13"/>
        <v>22.848837209302324</v>
      </c>
      <c r="W28" s="137">
        <f t="shared" si="14"/>
        <v>1.4861918604651163</v>
      </c>
      <c r="X28" s="137">
        <f t="shared" si="27"/>
        <v>0</v>
      </c>
      <c r="Y28" s="137">
        <f t="shared" si="28"/>
        <v>0</v>
      </c>
      <c r="Z28" s="137">
        <f t="shared" si="29"/>
        <v>24.33502906976744</v>
      </c>
      <c r="AA28" s="136">
        <f t="shared" si="18"/>
        <v>0.99749404836486655</v>
      </c>
      <c r="AB28" s="136">
        <f t="shared" si="19"/>
        <v>0.71290545203588684</v>
      </c>
      <c r="AC28" s="136">
        <f t="shared" si="20"/>
        <v>0.98639715230104241</v>
      </c>
      <c r="AD28" s="136">
        <f t="shared" si="21"/>
        <v>0.70967741935483875</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30" x14ac:dyDescent="0.2">
      <c r="A29" s="57" t="str">
        <f t="shared" si="26"/>
        <v/>
      </c>
      <c r="B29" s="49">
        <f t="shared" si="2"/>
        <v>0</v>
      </c>
      <c r="C29" s="49"/>
      <c r="D29" s="58" t="str">
        <f t="shared" si="3"/>
        <v>RBK02</v>
      </c>
      <c r="E29" s="69" t="s">
        <v>9021</v>
      </c>
      <c r="F29" s="148" t="s">
        <v>10412</v>
      </c>
      <c r="G29" s="147" t="s">
        <v>288</v>
      </c>
      <c r="H29" s="78"/>
      <c r="I29" s="60">
        <v>1069.5</v>
      </c>
      <c r="J29" s="61">
        <v>1023.5</v>
      </c>
      <c r="K29" s="61">
        <v>713</v>
      </c>
      <c r="L29" s="61">
        <v>690</v>
      </c>
      <c r="M29" s="61">
        <v>713</v>
      </c>
      <c r="N29" s="61">
        <v>713</v>
      </c>
      <c r="O29" s="62">
        <v>356.5</v>
      </c>
      <c r="P29" s="63">
        <v>356.5</v>
      </c>
      <c r="Q29" s="62"/>
      <c r="R29" s="62"/>
      <c r="S29" s="62"/>
      <c r="T29" s="62"/>
      <c r="U29" s="62">
        <v>461</v>
      </c>
      <c r="V29" s="137">
        <f t="shared" si="13"/>
        <v>3.7668112798264644</v>
      </c>
      <c r="W29" s="137">
        <f t="shared" si="14"/>
        <v>2.270065075921909</v>
      </c>
      <c r="X29" s="137">
        <f t="shared" si="27"/>
        <v>0</v>
      </c>
      <c r="Y29" s="137">
        <f t="shared" si="28"/>
        <v>0</v>
      </c>
      <c r="Z29" s="137">
        <f t="shared" si="29"/>
        <v>6.0368763557483733</v>
      </c>
      <c r="AA29" s="136">
        <f t="shared" si="18"/>
        <v>0.956989247311828</v>
      </c>
      <c r="AB29" s="136">
        <f t="shared" si="19"/>
        <v>0.967741935483871</v>
      </c>
      <c r="AC29" s="136">
        <f t="shared" si="20"/>
        <v>1</v>
      </c>
      <c r="AD29" s="136">
        <f t="shared" si="21"/>
        <v>1</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$BH510:$BH511</v>
      </c>
    </row>
    <row r="30" spans="1:62" ht="15" x14ac:dyDescent="0.2">
      <c r="A30" s="57" t="str">
        <f t="shared" si="26"/>
        <v/>
      </c>
      <c r="B30" s="49">
        <f t="shared" si="2"/>
        <v>0</v>
      </c>
      <c r="C30" s="49"/>
      <c r="D30" s="58" t="str">
        <f t="shared" si="3"/>
        <v>RBK02</v>
      </c>
      <c r="E30" s="69" t="s">
        <v>9021</v>
      </c>
      <c r="F30" s="148" t="s">
        <v>10413</v>
      </c>
      <c r="G30" s="147" t="s">
        <v>286</v>
      </c>
      <c r="H30" s="78"/>
      <c r="I30" s="60">
        <v>1334</v>
      </c>
      <c r="J30" s="61">
        <v>1288.5</v>
      </c>
      <c r="K30" s="61">
        <v>1092.5</v>
      </c>
      <c r="L30" s="61">
        <v>990.5</v>
      </c>
      <c r="M30" s="61">
        <v>736</v>
      </c>
      <c r="N30" s="61">
        <v>713</v>
      </c>
      <c r="O30" s="62">
        <v>713</v>
      </c>
      <c r="P30" s="63">
        <v>713</v>
      </c>
      <c r="Q30" s="62"/>
      <c r="R30" s="62"/>
      <c r="S30" s="62"/>
      <c r="T30" s="62"/>
      <c r="U30" s="62">
        <v>605</v>
      </c>
      <c r="V30" s="137">
        <f t="shared" si="13"/>
        <v>3.3082644628099174</v>
      </c>
      <c r="W30" s="137">
        <f t="shared" si="14"/>
        <v>2.8157024793388428</v>
      </c>
      <c r="X30" s="137">
        <f t="shared" si="27"/>
        <v>0</v>
      </c>
      <c r="Y30" s="137">
        <f t="shared" si="28"/>
        <v>0</v>
      </c>
      <c r="Z30" s="137">
        <f t="shared" si="29"/>
        <v>6.1239669421487601</v>
      </c>
      <c r="AA30" s="136">
        <f t="shared" si="18"/>
        <v>0.96589205397301348</v>
      </c>
      <c r="AB30" s="136">
        <f t="shared" si="19"/>
        <v>0.90663615560640731</v>
      </c>
      <c r="AC30" s="136">
        <f t="shared" si="20"/>
        <v>0.96875</v>
      </c>
      <c r="AD30" s="136">
        <f t="shared" si="21"/>
        <v>1</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30" x14ac:dyDescent="0.2">
      <c r="A31" s="57" t="str">
        <f t="shared" si="26"/>
        <v/>
      </c>
      <c r="B31" s="49">
        <f t="shared" si="2"/>
        <v>2</v>
      </c>
      <c r="C31" s="49"/>
      <c r="D31" s="58" t="str">
        <f t="shared" si="3"/>
        <v>RBK02</v>
      </c>
      <c r="E31" s="69" t="s">
        <v>9021</v>
      </c>
      <c r="F31" s="148" t="s">
        <v>10414</v>
      </c>
      <c r="G31" s="147" t="s">
        <v>8110</v>
      </c>
      <c r="H31" s="78" t="s">
        <v>299</v>
      </c>
      <c r="I31" s="60">
        <v>1426</v>
      </c>
      <c r="J31" s="61">
        <v>1467</v>
      </c>
      <c r="K31" s="61">
        <v>0</v>
      </c>
      <c r="L31" s="61">
        <v>0</v>
      </c>
      <c r="M31" s="61">
        <v>1426</v>
      </c>
      <c r="N31" s="61">
        <v>1414.5</v>
      </c>
      <c r="O31" s="62">
        <v>0</v>
      </c>
      <c r="P31" s="63">
        <v>0</v>
      </c>
      <c r="Q31" s="62"/>
      <c r="R31" s="62"/>
      <c r="S31" s="62"/>
      <c r="T31" s="62"/>
      <c r="U31" s="62">
        <v>439</v>
      </c>
      <c r="V31" s="137">
        <f t="shared" si="13"/>
        <v>6.5637813211845106</v>
      </c>
      <c r="W31" s="137">
        <f t="shared" si="14"/>
        <v>0</v>
      </c>
      <c r="X31" s="137">
        <f t="shared" si="27"/>
        <v>0</v>
      </c>
      <c r="Y31" s="137">
        <f t="shared" si="28"/>
        <v>0</v>
      </c>
      <c r="Z31" s="137">
        <f t="shared" si="29"/>
        <v>6.5637813211845106</v>
      </c>
      <c r="AA31" s="136">
        <f t="shared" si="18"/>
        <v>1.0287517531556802</v>
      </c>
      <c r="AB31" s="136" t="str">
        <f t="shared" si="19"/>
        <v>-</v>
      </c>
      <c r="AC31" s="136">
        <f t="shared" si="20"/>
        <v>0.99193548387096775</v>
      </c>
      <c r="AD31" s="136" t="str">
        <f t="shared" si="21"/>
        <v>-</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2</v>
      </c>
      <c r="C32" s="49"/>
      <c r="D32" s="58" t="str">
        <f t="shared" si="3"/>
        <v>RBK02</v>
      </c>
      <c r="E32" s="69" t="s">
        <v>9021</v>
      </c>
      <c r="F32" s="148" t="s">
        <v>10415</v>
      </c>
      <c r="G32" s="147" t="s">
        <v>735</v>
      </c>
      <c r="H32" s="78" t="s">
        <v>286</v>
      </c>
      <c r="I32" s="60">
        <v>713</v>
      </c>
      <c r="J32" s="61">
        <v>788</v>
      </c>
      <c r="K32" s="61">
        <v>713</v>
      </c>
      <c r="L32" s="61">
        <v>641.5</v>
      </c>
      <c r="M32" s="61">
        <v>713</v>
      </c>
      <c r="N32" s="61">
        <v>713</v>
      </c>
      <c r="O32" s="62">
        <v>356.5</v>
      </c>
      <c r="P32" s="63">
        <v>345</v>
      </c>
      <c r="Q32" s="62"/>
      <c r="R32" s="62"/>
      <c r="S32" s="62"/>
      <c r="T32" s="62"/>
      <c r="U32" s="62">
        <v>304</v>
      </c>
      <c r="V32" s="137">
        <f t="shared" si="13"/>
        <v>4.9375</v>
      </c>
      <c r="W32" s="137">
        <f t="shared" si="14"/>
        <v>3.2450657894736841</v>
      </c>
      <c r="X32" s="137">
        <f t="shared" si="27"/>
        <v>0</v>
      </c>
      <c r="Y32" s="137">
        <f t="shared" si="28"/>
        <v>0</v>
      </c>
      <c r="Z32" s="137">
        <f t="shared" si="29"/>
        <v>8.182565789473685</v>
      </c>
      <c r="AA32" s="136">
        <f t="shared" si="18"/>
        <v>1.1051893408134643</v>
      </c>
      <c r="AB32" s="136">
        <f t="shared" si="19"/>
        <v>0.89971949509116411</v>
      </c>
      <c r="AC32" s="136">
        <f t="shared" si="20"/>
        <v>1</v>
      </c>
      <c r="AD32" s="136">
        <f t="shared" si="21"/>
        <v>0.967741935483871</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2</v>
      </c>
      <c r="C33" s="49"/>
      <c r="D33" s="58" t="str">
        <f t="shared" si="3"/>
        <v>RBK02</v>
      </c>
      <c r="E33" s="69" t="s">
        <v>9021</v>
      </c>
      <c r="F33" s="148" t="s">
        <v>10416</v>
      </c>
      <c r="G33" s="147" t="s">
        <v>8102</v>
      </c>
      <c r="H33" s="78"/>
      <c r="I33" s="60">
        <v>1534</v>
      </c>
      <c r="J33" s="61">
        <v>1836.95</v>
      </c>
      <c r="K33" s="61">
        <v>1069.5</v>
      </c>
      <c r="L33" s="61">
        <v>996.1</v>
      </c>
      <c r="M33" s="61">
        <v>1426</v>
      </c>
      <c r="N33" s="61">
        <v>1488</v>
      </c>
      <c r="O33" s="62">
        <v>1069.5</v>
      </c>
      <c r="P33" s="63">
        <v>923</v>
      </c>
      <c r="Q33" s="62"/>
      <c r="R33" s="62"/>
      <c r="S33" s="62"/>
      <c r="T33" s="62"/>
      <c r="U33" s="62">
        <v>882</v>
      </c>
      <c r="V33" s="137">
        <f t="shared" si="13"/>
        <v>3.7697845804988659</v>
      </c>
      <c r="W33" s="137">
        <f t="shared" si="14"/>
        <v>2.1758503401360545</v>
      </c>
      <c r="X33" s="137">
        <f t="shared" si="27"/>
        <v>0</v>
      </c>
      <c r="Y33" s="137">
        <f t="shared" si="28"/>
        <v>0</v>
      </c>
      <c r="Z33" s="137">
        <f t="shared" si="29"/>
        <v>5.9456349206349213</v>
      </c>
      <c r="AA33" s="136">
        <f t="shared" si="18"/>
        <v>1.1974902216427641</v>
      </c>
      <c r="AB33" s="136">
        <f t="shared" si="19"/>
        <v>0.93136979897148198</v>
      </c>
      <c r="AC33" s="136">
        <f t="shared" si="20"/>
        <v>1.0434782608695652</v>
      </c>
      <c r="AD33" s="136">
        <f t="shared" si="21"/>
        <v>0.86302010285179986</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RBK02</v>
      </c>
      <c r="E34" s="69" t="s">
        <v>9021</v>
      </c>
      <c r="F34" s="148" t="s">
        <v>10417</v>
      </c>
      <c r="G34" s="147" t="s">
        <v>8102</v>
      </c>
      <c r="H34" s="78"/>
      <c r="I34" s="60">
        <v>2031</v>
      </c>
      <c r="J34" s="61">
        <v>2031</v>
      </c>
      <c r="K34" s="61">
        <v>253</v>
      </c>
      <c r="L34" s="61">
        <v>253</v>
      </c>
      <c r="M34" s="61">
        <v>1955</v>
      </c>
      <c r="N34" s="61">
        <v>1955</v>
      </c>
      <c r="O34" s="62">
        <v>241.5</v>
      </c>
      <c r="P34" s="63">
        <v>241.5</v>
      </c>
      <c r="Q34" s="62"/>
      <c r="R34" s="62"/>
      <c r="S34" s="62"/>
      <c r="T34" s="62"/>
      <c r="U34" s="62">
        <v>369</v>
      </c>
      <c r="V34" s="137">
        <f t="shared" si="13"/>
        <v>10.802168021680217</v>
      </c>
      <c r="W34" s="137">
        <f t="shared" si="14"/>
        <v>1.3401084010840107</v>
      </c>
      <c r="X34" s="137">
        <f t="shared" si="27"/>
        <v>0</v>
      </c>
      <c r="Y34" s="137">
        <f t="shared" si="28"/>
        <v>0</v>
      </c>
      <c r="Z34" s="137">
        <f t="shared" si="29"/>
        <v>12.142276422764228</v>
      </c>
      <c r="AA34" s="136">
        <f t="shared" si="18"/>
        <v>1</v>
      </c>
      <c r="AB34" s="136">
        <f t="shared" si="19"/>
        <v>1</v>
      </c>
      <c r="AC34" s="136">
        <f t="shared" si="20"/>
        <v>1</v>
      </c>
      <c r="AD34" s="136">
        <f t="shared" si="21"/>
        <v>1</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2</v>
      </c>
      <c r="C35" s="49"/>
      <c r="D35" s="58" t="str">
        <f t="shared" si="3"/>
        <v>RBK02</v>
      </c>
      <c r="E35" s="69" t="s">
        <v>9021</v>
      </c>
      <c r="F35" s="148" t="s">
        <v>10418</v>
      </c>
      <c r="G35" s="147" t="s">
        <v>303</v>
      </c>
      <c r="H35" s="78"/>
      <c r="I35" s="60">
        <v>1978</v>
      </c>
      <c r="J35" s="61">
        <v>1619.5</v>
      </c>
      <c r="K35" s="61">
        <v>1355.5</v>
      </c>
      <c r="L35" s="61">
        <v>1428</v>
      </c>
      <c r="M35" s="61">
        <v>1345.5</v>
      </c>
      <c r="N35" s="61">
        <v>1299.5</v>
      </c>
      <c r="O35" s="62">
        <v>713</v>
      </c>
      <c r="P35" s="63">
        <v>1023.5</v>
      </c>
      <c r="Q35" s="62"/>
      <c r="R35" s="62"/>
      <c r="S35" s="62"/>
      <c r="T35" s="62"/>
      <c r="U35" s="62">
        <v>936</v>
      </c>
      <c r="V35" s="137">
        <f t="shared" si="13"/>
        <v>3.1185897435897436</v>
      </c>
      <c r="W35" s="137">
        <f t="shared" si="14"/>
        <v>2.6191239316239314</v>
      </c>
      <c r="X35" s="137">
        <f t="shared" si="27"/>
        <v>0</v>
      </c>
      <c r="Y35" s="137">
        <f t="shared" si="28"/>
        <v>0</v>
      </c>
      <c r="Z35" s="137">
        <f t="shared" si="29"/>
        <v>5.7377136752136755</v>
      </c>
      <c r="AA35" s="136">
        <f t="shared" si="18"/>
        <v>0.81875631951466132</v>
      </c>
      <c r="AB35" s="136">
        <f t="shared" si="19"/>
        <v>1.0534857985983033</v>
      </c>
      <c r="AC35" s="136">
        <f t="shared" si="20"/>
        <v>0.96581196581196582</v>
      </c>
      <c r="AD35" s="136">
        <f t="shared" si="21"/>
        <v>1.435483870967742</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147"/>
      <c r="H37" s="78"/>
      <c r="I37" s="60"/>
      <c r="J37" s="60"/>
      <c r="K37" s="60"/>
      <c r="L37" s="60"/>
      <c r="M37" s="60"/>
      <c r="N37" s="60"/>
      <c r="O37" s="60"/>
      <c r="P37" s="60"/>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36944</v>
      </c>
      <c r="J214" s="73">
        <f t="shared" si="89"/>
        <v>34043.75</v>
      </c>
      <c r="K214" s="73">
        <f t="shared" si="89"/>
        <v>26059.25</v>
      </c>
      <c r="L214" s="73">
        <f t="shared" si="89"/>
        <v>24182.6</v>
      </c>
      <c r="M214" s="73">
        <f t="shared" si="89"/>
        <v>27197.5</v>
      </c>
      <c r="N214" s="73">
        <f t="shared" si="89"/>
        <v>26332</v>
      </c>
      <c r="O214" s="73">
        <f t="shared" si="89"/>
        <v>18193</v>
      </c>
      <c r="P214" s="73">
        <f>SUM(P14:P213)</f>
        <v>18075.900000000001</v>
      </c>
      <c r="Q214" s="73">
        <f>SUM(Q14:Q213)</f>
        <v>0</v>
      </c>
      <c r="R214" s="73">
        <f t="shared" ref="R214:T214" si="90">SUM(R14:R213)</f>
        <v>0</v>
      </c>
      <c r="S214" s="73">
        <f t="shared" si="90"/>
        <v>0</v>
      </c>
      <c r="T214" s="73">
        <f t="shared" si="90"/>
        <v>0</v>
      </c>
      <c r="U214" s="73">
        <f>SUM(U14:U213)</f>
        <v>15500</v>
      </c>
      <c r="V214" s="139"/>
      <c r="W214" s="139"/>
      <c r="X214" s="137">
        <f t="shared" si="86"/>
        <v>0</v>
      </c>
      <c r="Y214" s="137">
        <f t="shared" si="87"/>
        <v>0</v>
      </c>
      <c r="Z214" s="137">
        <f t="shared" si="88"/>
        <v>6.6215645161290322</v>
      </c>
      <c r="AA214" s="136">
        <f t="shared" ref="AA214" si="91">IF(ISERROR(IF($I214="","",J214/I214)),"-",(IF($I214="","",J214/I214)))</f>
        <v>0.92149604807275876</v>
      </c>
      <c r="AB214" s="136">
        <f t="shared" ref="AB214" si="92">IF(ISERROR(IF(K214="","",L214/K214)),"-",(IF(K214="","",L214/K214)))</f>
        <v>0.92798526434951112</v>
      </c>
      <c r="AC214" s="136">
        <f t="shared" ref="AC214" si="93">IF(ISERROR(IF(M214="","",N214/M214)),"-",(IF(M214="","",N214/M214)))</f>
        <v>0.96817722217115543</v>
      </c>
      <c r="AD214" s="136">
        <f t="shared" ref="AD214" si="94">IF(ISERROR(IF(O214="","",P214/O214)),"-",IF(O214="","",P214/O214))</f>
        <v>0.99356345847303917</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RBK02</v>
      </c>
      <c r="B215" s="36" t="str">
        <f t="shared" ref="B215:B246" si="96">VLOOKUP($E14,$BF:$BF,1,0)</f>
        <v>MANOR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0</v>
      </c>
      <c r="AD215" s="50">
        <f t="shared" si="100"/>
        <v>0</v>
      </c>
      <c r="AE215" s="50">
        <f t="shared" ref="AE215:AF215" si="101">IF(AE14="",0,IF(AE14&gt;100%,1,0))</f>
        <v>0</v>
      </c>
      <c r="AF215" s="50">
        <f t="shared" si="101"/>
        <v>0</v>
      </c>
      <c r="AG215" s="36">
        <f>SUM(H215:AF215)</f>
        <v>0</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RBK02</v>
      </c>
      <c r="B216" s="36" t="str">
        <f t="shared" si="96"/>
        <v>MANOR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0</v>
      </c>
      <c r="AE216" s="50">
        <f t="shared" ref="AE216:AF216" si="110">IF(AE15="",0,IF(AE15&gt;100%,1,0))</f>
        <v>0</v>
      </c>
      <c r="AF216" s="50">
        <f t="shared" si="110"/>
        <v>0</v>
      </c>
      <c r="AG216" s="36">
        <f t="shared" ref="AG216:AG279" si="111">SUM(H216:AF216)</f>
        <v>0</v>
      </c>
      <c r="AK216" s="35">
        <f t="shared" ref="AK216:AK247" si="112">IF(AA14="",0, IF(AA14="-",0,IF(AA14&gt;100%,1,0)))</f>
        <v>0</v>
      </c>
      <c r="AM216" s="35">
        <f>IF(AB14="",0, IF(AB14="-",0,IF(AB14&gt;100%,1,0)))</f>
        <v>0</v>
      </c>
      <c r="AN216" s="35">
        <f>IF(AC14="",0, IF(AC14="-",0,IF(AC14&gt;100%,1,0)))</f>
        <v>0</v>
      </c>
      <c r="AO216" s="35">
        <f>IF(AD14="",0, IF(AD14="-",0,IF(AD14&gt;100%,1,0)))</f>
        <v>0</v>
      </c>
      <c r="AQ216" s="36"/>
      <c r="AR216" s="36"/>
      <c r="AS216" t="str">
        <f>CONCATENATE(D14,E14,F14)</f>
        <v>RBK02MANOR HOSPITALAcute Surgical Unit</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RBK02</v>
      </c>
      <c r="B217" s="36" t="str">
        <f t="shared" si="96"/>
        <v>MANOR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0</v>
      </c>
      <c r="AF217" s="50">
        <f t="shared" si="115"/>
        <v>0</v>
      </c>
      <c r="AG217" s="36">
        <f t="shared" si="111"/>
        <v>2</v>
      </c>
      <c r="AK217" s="35">
        <f t="shared" si="112"/>
        <v>0</v>
      </c>
      <c r="AM217" s="35">
        <f t="shared" ref="AM217:AM226" si="116">IF(AB15="",0, IF(AB15="-",0,IF(AB15&gt;100%,1,0)))</f>
        <v>0</v>
      </c>
      <c r="AN217" s="35">
        <f t="shared" ref="AN217:AN226" si="117">IF(AC15="",0, IF(AC15="-",0,IF(AC15&gt;100%,1,0)))</f>
        <v>0</v>
      </c>
      <c r="AO217" s="35">
        <f t="shared" ref="AO217:AO226" si="118">IF(AD15="",0, IF(AD15="-",0,IF(AD15&gt;100%,1,0)))</f>
        <v>0</v>
      </c>
      <c r="AP217" s="36"/>
      <c r="AQ217" s="36"/>
      <c r="AR217" s="36"/>
      <c r="AS217" t="str">
        <f>CONCATENATE(D15,E15,F15)</f>
        <v>RBK02MANOR HOSPITALPaediatric Assessment Unit</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RBK02</v>
      </c>
      <c r="B218" s="36" t="str">
        <f t="shared" si="96"/>
        <v>MANOR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0</v>
      </c>
      <c r="AE218" s="50">
        <f t="shared" ref="AE218:AF218" si="122">IF(AE17="",0,IF(AE17&gt;100%,1,0))</f>
        <v>0</v>
      </c>
      <c r="AF218" s="50">
        <f t="shared" si="122"/>
        <v>0</v>
      </c>
      <c r="AG218" s="36">
        <f t="shared" si="111"/>
        <v>1</v>
      </c>
      <c r="AK218" s="35">
        <f t="shared" si="112"/>
        <v>0</v>
      </c>
      <c r="AM218" s="35">
        <f t="shared" si="116"/>
        <v>1</v>
      </c>
      <c r="AN218" s="35">
        <f t="shared" si="117"/>
        <v>0</v>
      </c>
      <c r="AO218" s="35">
        <f t="shared" si="118"/>
        <v>1</v>
      </c>
      <c r="AP218" s="36"/>
      <c r="AQ218" s="36"/>
      <c r="AR218" s="36"/>
      <c r="AS218" t="str">
        <f>CONCATENATE(D16,E16,F16)</f>
        <v>RBK02MANOR HOSPITALWard 01</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RBK02</v>
      </c>
      <c r="B219" s="36" t="str">
        <f t="shared" si="96"/>
        <v>MANOR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0</v>
      </c>
      <c r="AC219" s="50">
        <f t="shared" si="100"/>
        <v>0</v>
      </c>
      <c r="AD219" s="50">
        <f t="shared" si="100"/>
        <v>0</v>
      </c>
      <c r="AE219" s="50">
        <f t="shared" ref="AE219:AF219" si="124">IF(AE18="",0,IF(AE18&gt;100%,1,0))</f>
        <v>0</v>
      </c>
      <c r="AF219" s="50">
        <f t="shared" si="124"/>
        <v>0</v>
      </c>
      <c r="AG219" s="36">
        <f t="shared" si="111"/>
        <v>0</v>
      </c>
      <c r="AK219" s="35">
        <f t="shared" si="112"/>
        <v>0</v>
      </c>
      <c r="AM219" s="35">
        <f t="shared" si="116"/>
        <v>1</v>
      </c>
      <c r="AN219" s="35">
        <f t="shared" si="117"/>
        <v>0</v>
      </c>
      <c r="AO219" s="35">
        <f t="shared" si="118"/>
        <v>0</v>
      </c>
      <c r="AP219" s="36"/>
      <c r="AQ219" s="36"/>
      <c r="AR219" s="36"/>
      <c r="AS219" t="str">
        <f>CONCATENATE(D17,E17,F17)</f>
        <v>RBK02MANOR HOSPITALWard 02</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RBK02</v>
      </c>
      <c r="B220" s="36" t="str">
        <f t="shared" si="96"/>
        <v>MANOR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0</v>
      </c>
      <c r="AC220" s="50">
        <f t="shared" si="100"/>
        <v>0</v>
      </c>
      <c r="AD220" s="50">
        <f t="shared" si="100"/>
        <v>0</v>
      </c>
      <c r="AE220" s="50">
        <f t="shared" ref="AE220:AF220" si="125">IF(AE19="",0,IF(AE19&gt;100%,1,0))</f>
        <v>0</v>
      </c>
      <c r="AF220" s="50">
        <f t="shared" si="125"/>
        <v>0</v>
      </c>
      <c r="AG220" s="36">
        <f t="shared" si="111"/>
        <v>0</v>
      </c>
      <c r="AK220" s="35">
        <f t="shared" si="112"/>
        <v>0</v>
      </c>
      <c r="AM220" s="35">
        <f t="shared" si="116"/>
        <v>0</v>
      </c>
      <c r="AN220" s="35">
        <f t="shared" si="117"/>
        <v>0</v>
      </c>
      <c r="AO220" s="35">
        <f t="shared" si="118"/>
        <v>0</v>
      </c>
      <c r="AP220" s="36"/>
      <c r="AQ220" s="36"/>
      <c r="AR220" s="36"/>
      <c r="AS220" t="str">
        <f t="shared" ref="AS220:AS280" si="126">CONCATENATE(D18,E18,F18)</f>
        <v>RBK02MANOR HOSPITALWard 03</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RBK02</v>
      </c>
      <c r="B221" s="36" t="str">
        <f t="shared" si="96"/>
        <v>MANOR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0</v>
      </c>
      <c r="AC221" s="50">
        <f t="shared" si="100"/>
        <v>0</v>
      </c>
      <c r="AD221" s="50">
        <f t="shared" si="100"/>
        <v>0</v>
      </c>
      <c r="AE221" s="50">
        <f t="shared" ref="AE221:AF221" si="127">IF(AE20="",0,IF(AE20&gt;100%,1,0))</f>
        <v>0</v>
      </c>
      <c r="AF221" s="50">
        <f t="shared" si="127"/>
        <v>0</v>
      </c>
      <c r="AG221" s="36">
        <f t="shared" si="111"/>
        <v>0</v>
      </c>
      <c r="AK221" s="35">
        <f t="shared" si="112"/>
        <v>0</v>
      </c>
      <c r="AM221" s="35">
        <f t="shared" si="116"/>
        <v>0</v>
      </c>
      <c r="AN221" s="35">
        <f t="shared" si="117"/>
        <v>0</v>
      </c>
      <c r="AO221" s="35">
        <f t="shared" si="118"/>
        <v>0</v>
      </c>
      <c r="AP221" s="36"/>
      <c r="AQ221" s="36"/>
      <c r="AR221" s="36"/>
      <c r="AS221" t="str">
        <f t="shared" si="126"/>
        <v>RBK02MANOR HOSPITALWard 04</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RBK02</v>
      </c>
      <c r="B222" s="36" t="str">
        <f t="shared" si="96"/>
        <v>MANOR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0</v>
      </c>
      <c r="AD222" s="50">
        <f t="shared" si="100"/>
        <v>0</v>
      </c>
      <c r="AE222" s="50">
        <f t="shared" ref="AE222:AF222" si="128">IF(AE21="",0,IF(AE21&gt;100%,1,0))</f>
        <v>0</v>
      </c>
      <c r="AF222" s="50">
        <f t="shared" si="128"/>
        <v>0</v>
      </c>
      <c r="AG222" s="36">
        <f t="shared" si="111"/>
        <v>0</v>
      </c>
      <c r="AK222" s="35">
        <f t="shared" si="112"/>
        <v>0</v>
      </c>
      <c r="AM222" s="35">
        <f t="shared" si="116"/>
        <v>0</v>
      </c>
      <c r="AN222" s="35">
        <f t="shared" si="117"/>
        <v>0</v>
      </c>
      <c r="AO222" s="35">
        <f t="shared" si="118"/>
        <v>0</v>
      </c>
      <c r="AP222" s="36"/>
      <c r="AQ222" s="36"/>
      <c r="AR222" s="36"/>
      <c r="AS222" t="str">
        <f t="shared" si="126"/>
        <v>RBK02MANOR HOSPITALAcute Medical Unit</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RBK02</v>
      </c>
      <c r="B223" s="36" t="str">
        <f t="shared" si="96"/>
        <v>MANOR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1</v>
      </c>
      <c r="AD223" s="50">
        <f t="shared" si="100"/>
        <v>1</v>
      </c>
      <c r="AE223" s="50">
        <f t="shared" ref="AE223:AF223" si="129">IF(AE22="",0,IF(AE22&gt;100%,1,0))</f>
        <v>0</v>
      </c>
      <c r="AF223" s="50">
        <f t="shared" si="129"/>
        <v>0</v>
      </c>
      <c r="AG223" s="36">
        <f t="shared" si="111"/>
        <v>2</v>
      </c>
      <c r="AK223" s="35">
        <f t="shared" si="112"/>
        <v>0</v>
      </c>
      <c r="AM223" s="35">
        <f t="shared" si="116"/>
        <v>0</v>
      </c>
      <c r="AN223" s="35">
        <f t="shared" si="117"/>
        <v>0</v>
      </c>
      <c r="AO223" s="35">
        <f t="shared" si="118"/>
        <v>0</v>
      </c>
      <c r="AP223" s="36"/>
      <c r="AQ223" s="36"/>
      <c r="AR223" s="36"/>
      <c r="AS223" t="str">
        <f t="shared" si="126"/>
        <v>RBK02MANOR HOSPITALWard 07</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RBK02</v>
      </c>
      <c r="B224" s="36" t="str">
        <f t="shared" si="96"/>
        <v>MANOR HOSPITAL</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0</v>
      </c>
      <c r="AC224" s="50">
        <f t="shared" si="100"/>
        <v>0</v>
      </c>
      <c r="AD224" s="50">
        <f t="shared" si="100"/>
        <v>0</v>
      </c>
      <c r="AE224" s="50">
        <f t="shared" ref="AE224:AF224" si="130">IF(AE23="",0,IF(AE23&gt;100%,1,0))</f>
        <v>0</v>
      </c>
      <c r="AF224" s="50">
        <f t="shared" si="130"/>
        <v>0</v>
      </c>
      <c r="AG224" s="36">
        <f t="shared" si="111"/>
        <v>0</v>
      </c>
      <c r="AK224" s="35">
        <f t="shared" si="112"/>
        <v>0</v>
      </c>
      <c r="AM224" s="35">
        <f t="shared" si="116"/>
        <v>0</v>
      </c>
      <c r="AN224" s="35">
        <f t="shared" si="117"/>
        <v>0</v>
      </c>
      <c r="AO224" s="35">
        <f t="shared" si="118"/>
        <v>0</v>
      </c>
      <c r="AP224" s="36"/>
      <c r="AQ224" s="36"/>
      <c r="AR224" s="36"/>
      <c r="AS224" t="str">
        <f t="shared" si="126"/>
        <v>RBK02MANOR HOSPITALSurgical Assessment Unit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RBK02</v>
      </c>
      <c r="B225" s="36" t="str">
        <f t="shared" si="96"/>
        <v>MANOR HOSPITAL</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1</v>
      </c>
      <c r="AD225" s="50">
        <f t="shared" si="100"/>
        <v>0</v>
      </c>
      <c r="AE225" s="50">
        <f t="shared" ref="AE225:AF225" si="131">IF(AE24="",0,IF(AE24&gt;100%,1,0))</f>
        <v>0</v>
      </c>
      <c r="AF225" s="50">
        <f t="shared" si="131"/>
        <v>0</v>
      </c>
      <c r="AG225" s="36">
        <f t="shared" si="111"/>
        <v>1</v>
      </c>
      <c r="AK225" s="35">
        <f t="shared" si="112"/>
        <v>0</v>
      </c>
      <c r="AM225" s="35">
        <f t="shared" si="116"/>
        <v>0</v>
      </c>
      <c r="AN225" s="35">
        <f t="shared" si="117"/>
        <v>0</v>
      </c>
      <c r="AO225" s="35">
        <f t="shared" si="118"/>
        <v>0</v>
      </c>
      <c r="AP225" s="36"/>
      <c r="AQ225" s="36"/>
      <c r="AR225" s="36"/>
      <c r="AS225" t="str">
        <f t="shared" si="126"/>
        <v>RBK02MANOR HOSPITALWard 09</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RBK02</v>
      </c>
      <c r="B226" s="36" t="str">
        <f t="shared" si="96"/>
        <v>MANOR HOSPITAL</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0</v>
      </c>
      <c r="AB226" s="50">
        <f t="shared" si="100"/>
        <v>0</v>
      </c>
      <c r="AC226" s="50">
        <f t="shared" si="100"/>
        <v>0</v>
      </c>
      <c r="AD226" s="50">
        <f t="shared" si="100"/>
        <v>1</v>
      </c>
      <c r="AE226" s="50">
        <f t="shared" ref="AE226:AF226" si="132">IF(AE25="",0,IF(AE25&gt;100%,1,0))</f>
        <v>0</v>
      </c>
      <c r="AF226" s="50">
        <f t="shared" si="132"/>
        <v>0</v>
      </c>
      <c r="AG226" s="36">
        <f t="shared" si="111"/>
        <v>1</v>
      </c>
      <c r="AK226" s="35">
        <f t="shared" si="112"/>
        <v>0</v>
      </c>
      <c r="AM226" s="35">
        <f t="shared" si="116"/>
        <v>0</v>
      </c>
      <c r="AN226" s="35">
        <f t="shared" si="117"/>
        <v>1</v>
      </c>
      <c r="AO226" s="35">
        <f t="shared" si="118"/>
        <v>0</v>
      </c>
      <c r="AP226" s="36"/>
      <c r="AS226" t="str">
        <f t="shared" si="126"/>
        <v>RBK02MANOR HOSPITALWard 14</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str">
        <f t="shared" si="95"/>
        <v>RBK02</v>
      </c>
      <c r="B227" s="36" t="str">
        <f t="shared" si="96"/>
        <v>MANOR HOSPITAL</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1</v>
      </c>
      <c r="AC227" s="50">
        <f t="shared" si="100"/>
        <v>1</v>
      </c>
      <c r="AD227" s="50">
        <f t="shared" si="100"/>
        <v>1</v>
      </c>
      <c r="AE227" s="50">
        <f t="shared" ref="AE227:AF227" si="133">IF(AE26="",0,IF(AE26&gt;100%,1,0))</f>
        <v>0</v>
      </c>
      <c r="AF227" s="50">
        <f t="shared" si="133"/>
        <v>0</v>
      </c>
      <c r="AG227" s="36">
        <f t="shared" si="111"/>
        <v>3</v>
      </c>
      <c r="AK227" s="35">
        <f t="shared" si="112"/>
        <v>0</v>
      </c>
      <c r="AM227" s="35">
        <f t="shared" ref="AM227:AM290" si="134">IF(AB25="",0, IF(AB25="-",0,IF(AB25&gt;100%,1,0)))</f>
        <v>0</v>
      </c>
      <c r="AN227" s="35">
        <f t="shared" ref="AN227:AN290" si="135">IF(AC25="",0, IF(AC25="-",0,IF(AC25&gt;100%,1,0)))</f>
        <v>0</v>
      </c>
      <c r="AO227" s="35">
        <f t="shared" ref="AO227:AO290" si="136">IF(AD25="",0, IF(AD25="-",0,IF(AD25&gt;100%,1,0)))</f>
        <v>1</v>
      </c>
      <c r="AP227" s="36"/>
      <c r="AS227" t="str">
        <f t="shared" si="126"/>
        <v>RBK02MANOR HOSPITALWard 15</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str">
        <f t="shared" si="95"/>
        <v>RBK02</v>
      </c>
      <c r="B228" s="36" t="str">
        <f t="shared" si="96"/>
        <v>MANOR HOSPITAL</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1</v>
      </c>
      <c r="AD228" s="50">
        <f t="shared" si="100"/>
        <v>0</v>
      </c>
      <c r="AE228" s="50">
        <f t="shared" ref="AE228:AF228" si="137">IF(AE27="",0,IF(AE27&gt;100%,1,0))</f>
        <v>0</v>
      </c>
      <c r="AF228" s="50">
        <f t="shared" si="137"/>
        <v>0</v>
      </c>
      <c r="AG228" s="36">
        <f t="shared" si="111"/>
        <v>1</v>
      </c>
      <c r="AK228" s="35">
        <f t="shared" si="112"/>
        <v>0</v>
      </c>
      <c r="AM228" s="35">
        <f t="shared" si="134"/>
        <v>1</v>
      </c>
      <c r="AN228" s="35">
        <f t="shared" si="135"/>
        <v>1</v>
      </c>
      <c r="AO228" s="35">
        <f t="shared" si="136"/>
        <v>1</v>
      </c>
      <c r="AP228" s="36"/>
      <c r="AS228" t="str">
        <f t="shared" si="126"/>
        <v>RBK02MANOR HOSPITALWard 16</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str">
        <f t="shared" si="95"/>
        <v>RBK02</v>
      </c>
      <c r="B229" s="36" t="str">
        <f t="shared" si="96"/>
        <v>MANOR HOSPITAL</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1</v>
      </c>
      <c r="AO229" s="35">
        <f t="shared" si="136"/>
        <v>0</v>
      </c>
      <c r="AP229" s="36"/>
      <c r="AS229" t="str">
        <f t="shared" si="126"/>
        <v>RBK02MANOR HOSPITALWard 17</v>
      </c>
      <c r="AT229" t="b">
        <f t="shared" si="113"/>
        <v>0</v>
      </c>
      <c r="AU229" s="36">
        <f t="shared" si="119"/>
        <v>0</v>
      </c>
      <c r="AV229" s="36" t="str">
        <f t="shared" si="114"/>
        <v>Complete</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str">
        <f t="shared" si="95"/>
        <v>RBK02</v>
      </c>
      <c r="B230" s="36" t="str">
        <f t="shared" si="96"/>
        <v>MANOR HOSPITAL</v>
      </c>
      <c r="C230" s="36"/>
      <c r="D230" s="36">
        <f t="shared" si="97"/>
        <v>0</v>
      </c>
      <c r="E230" s="50">
        <f t="shared" si="102"/>
        <v>0</v>
      </c>
      <c r="F230" s="36">
        <f t="shared" si="103"/>
        <v>0</v>
      </c>
      <c r="G230" s="50">
        <f t="shared" si="104"/>
        <v>0</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RBK02MANOR HOSPITALIntensive Care Unit</v>
      </c>
      <c r="AT230" t="b">
        <f t="shared" si="113"/>
        <v>0</v>
      </c>
      <c r="AU230" s="36">
        <f t="shared" si="119"/>
        <v>0</v>
      </c>
      <c r="AV230" s="36" t="str">
        <f t="shared" si="114"/>
        <v>Complete</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str">
        <f t="shared" si="95"/>
        <v>RBK02</v>
      </c>
      <c r="B231" s="36" t="str">
        <f t="shared" si="96"/>
        <v>MANOR HOSPITAL</v>
      </c>
      <c r="C231" s="36"/>
      <c r="D231" s="36">
        <f t="shared" si="97"/>
        <v>0</v>
      </c>
      <c r="E231" s="50">
        <f t="shared" si="102"/>
        <v>0</v>
      </c>
      <c r="F231" s="36">
        <f t="shared" si="103"/>
        <v>0</v>
      </c>
      <c r="G231" s="50">
        <f t="shared" si="104"/>
        <v>0</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RBK02MANOR HOSPITALWard 20A</v>
      </c>
      <c r="AT231" t="b">
        <f t="shared" si="113"/>
        <v>0</v>
      </c>
      <c r="AU231" s="36">
        <f t="shared" si="119"/>
        <v>0</v>
      </c>
      <c r="AV231" s="36" t="str">
        <f t="shared" si="114"/>
        <v>Complete</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str">
        <f t="shared" si="95"/>
        <v>RBK02</v>
      </c>
      <c r="B232" s="36" t="str">
        <f t="shared" si="96"/>
        <v>MANOR HOSPITAL</v>
      </c>
      <c r="C232" s="36"/>
      <c r="D232" s="36">
        <f t="shared" si="97"/>
        <v>0</v>
      </c>
      <c r="E232" s="50">
        <f t="shared" si="102"/>
        <v>0</v>
      </c>
      <c r="F232" s="36">
        <f t="shared" si="103"/>
        <v>0</v>
      </c>
      <c r="G232" s="50">
        <f t="shared" si="104"/>
        <v>0</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1</v>
      </c>
      <c r="AB232" s="50">
        <f t="shared" si="140"/>
        <v>1</v>
      </c>
      <c r="AC232" s="50">
        <f t="shared" si="140"/>
        <v>0</v>
      </c>
      <c r="AD232" s="50">
        <f t="shared" si="140"/>
        <v>1</v>
      </c>
      <c r="AE232" s="50">
        <f t="shared" ref="AE232:AF232" si="142">IF(AE31="",0,IF(AE31&gt;100%,1,0))</f>
        <v>0</v>
      </c>
      <c r="AF232" s="50">
        <f t="shared" si="142"/>
        <v>0</v>
      </c>
      <c r="AG232" s="36">
        <f t="shared" si="111"/>
        <v>3</v>
      </c>
      <c r="AK232" s="35">
        <f t="shared" si="112"/>
        <v>0</v>
      </c>
      <c r="AM232" s="35">
        <f t="shared" si="134"/>
        <v>0</v>
      </c>
      <c r="AN232" s="35">
        <f t="shared" si="135"/>
        <v>0</v>
      </c>
      <c r="AO232" s="35">
        <f t="shared" si="136"/>
        <v>0</v>
      </c>
      <c r="AP232" s="36"/>
      <c r="AS232" t="str">
        <f t="shared" si="126"/>
        <v>RBK02MANOR HOSPITALWard 20B/20C</v>
      </c>
      <c r="AT232" t="b">
        <f t="shared" si="113"/>
        <v>0</v>
      </c>
      <c r="AU232" s="36">
        <f t="shared" si="119"/>
        <v>0</v>
      </c>
      <c r="AV232" s="36" t="str">
        <f t="shared" si="114"/>
        <v>Complete</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str">
        <f t="shared" si="95"/>
        <v>RBK02</v>
      </c>
      <c r="B233" s="36" t="str">
        <f t="shared" si="96"/>
        <v>MANOR HOSPITAL</v>
      </c>
      <c r="C233" s="36"/>
      <c r="D233" s="36">
        <f t="shared" si="97"/>
        <v>0</v>
      </c>
      <c r="E233" s="50">
        <f t="shared" si="102"/>
        <v>0</v>
      </c>
      <c r="F233" s="36">
        <f t="shared" si="103"/>
        <v>0</v>
      </c>
      <c r="G233" s="50">
        <f t="shared" si="104"/>
        <v>0</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1</v>
      </c>
      <c r="AB233" s="50">
        <f t="shared" si="140"/>
        <v>0</v>
      </c>
      <c r="AC233" s="50">
        <f t="shared" si="140"/>
        <v>0</v>
      </c>
      <c r="AD233" s="50">
        <f t="shared" si="140"/>
        <v>0</v>
      </c>
      <c r="AE233" s="50">
        <f t="shared" ref="AE233:AF233" si="143">IF(AE32="",0,IF(AE32&gt;100%,1,0))</f>
        <v>0</v>
      </c>
      <c r="AF233" s="50">
        <f t="shared" si="143"/>
        <v>0</v>
      </c>
      <c r="AG233" s="36">
        <f t="shared" si="111"/>
        <v>1</v>
      </c>
      <c r="AK233" s="35">
        <f t="shared" si="112"/>
        <v>1</v>
      </c>
      <c r="AM233" s="35">
        <f t="shared" si="134"/>
        <v>0</v>
      </c>
      <c r="AN233" s="35">
        <f t="shared" si="135"/>
        <v>0</v>
      </c>
      <c r="AO233" s="35">
        <f t="shared" si="136"/>
        <v>0</v>
      </c>
      <c r="AP233" s="36"/>
      <c r="AS233" t="str">
        <f t="shared" si="126"/>
        <v>RBK02MANOR HOSPITALWard 21</v>
      </c>
      <c r="AT233" t="b">
        <f t="shared" si="113"/>
        <v>0</v>
      </c>
      <c r="AU233" s="36">
        <f t="shared" si="119"/>
        <v>0</v>
      </c>
      <c r="AV233" s="36" t="str">
        <f t="shared" si="114"/>
        <v>Complete</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str">
        <f t="shared" si="95"/>
        <v>RBK02</v>
      </c>
      <c r="B234" s="36" t="str">
        <f t="shared" si="96"/>
        <v>MANOR HOSPITAL</v>
      </c>
      <c r="C234" s="36"/>
      <c r="D234" s="36">
        <f t="shared" si="97"/>
        <v>0</v>
      </c>
      <c r="E234" s="50">
        <f t="shared" si="102"/>
        <v>0</v>
      </c>
      <c r="F234" s="36">
        <f t="shared" si="103"/>
        <v>0</v>
      </c>
      <c r="G234" s="50">
        <f t="shared" si="104"/>
        <v>0</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1</v>
      </c>
      <c r="AB234" s="50">
        <f t="shared" si="140"/>
        <v>0</v>
      </c>
      <c r="AC234" s="50">
        <f t="shared" si="140"/>
        <v>1</v>
      </c>
      <c r="AD234" s="50">
        <f t="shared" si="140"/>
        <v>0</v>
      </c>
      <c r="AE234" s="50">
        <f t="shared" ref="AE234:AF234" si="144">IF(AE33="",0,IF(AE33&gt;100%,1,0))</f>
        <v>0</v>
      </c>
      <c r="AF234" s="50">
        <f t="shared" si="144"/>
        <v>0</v>
      </c>
      <c r="AG234" s="36">
        <f t="shared" si="111"/>
        <v>2</v>
      </c>
      <c r="AK234" s="35">
        <f t="shared" si="112"/>
        <v>1</v>
      </c>
      <c r="AM234" s="35">
        <f t="shared" si="134"/>
        <v>0</v>
      </c>
      <c r="AN234" s="35">
        <f t="shared" si="135"/>
        <v>0</v>
      </c>
      <c r="AO234" s="35">
        <f t="shared" si="136"/>
        <v>0</v>
      </c>
      <c r="AP234" s="36"/>
      <c r="AS234" t="str">
        <f t="shared" si="126"/>
        <v>RBK02MANOR HOSPITALWard 23</v>
      </c>
      <c r="AT234" t="b">
        <f t="shared" si="113"/>
        <v>0</v>
      </c>
      <c r="AU234" s="36">
        <f t="shared" si="119"/>
        <v>0</v>
      </c>
      <c r="AV234" s="36" t="str">
        <f t="shared" si="114"/>
        <v>Complete</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str">
        <f t="shared" si="95"/>
        <v>RBK02</v>
      </c>
      <c r="B235" s="36" t="str">
        <f t="shared" si="96"/>
        <v>MANOR HOSPITAL</v>
      </c>
      <c r="C235" s="36"/>
      <c r="D235" s="36">
        <f t="shared" si="97"/>
        <v>0</v>
      </c>
      <c r="E235" s="50">
        <f t="shared" si="102"/>
        <v>0</v>
      </c>
      <c r="F235" s="36">
        <f t="shared" si="103"/>
        <v>0</v>
      </c>
      <c r="G235" s="50">
        <f t="shared" si="104"/>
        <v>0</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1</v>
      </c>
      <c r="AM235" s="35">
        <f t="shared" si="134"/>
        <v>0</v>
      </c>
      <c r="AN235" s="35">
        <f t="shared" si="135"/>
        <v>1</v>
      </c>
      <c r="AO235" s="35">
        <f t="shared" si="136"/>
        <v>0</v>
      </c>
      <c r="AP235" s="36"/>
      <c r="AS235" t="str">
        <f t="shared" si="126"/>
        <v>RBK02MANOR HOSPITALWards 24/25</v>
      </c>
      <c r="AT235" t="b">
        <f t="shared" si="113"/>
        <v>0</v>
      </c>
      <c r="AU235" s="36">
        <f t="shared" si="119"/>
        <v>0</v>
      </c>
      <c r="AV235" s="36" t="str">
        <f t="shared" si="114"/>
        <v>Complete</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str">
        <f t="shared" si="95"/>
        <v>RBK02</v>
      </c>
      <c r="B236" s="36" t="str">
        <f t="shared" si="96"/>
        <v>MANOR HOSPITAL</v>
      </c>
      <c r="C236" s="36"/>
      <c r="D236" s="36">
        <f t="shared" si="97"/>
        <v>0</v>
      </c>
      <c r="E236" s="50">
        <f t="shared" si="102"/>
        <v>0</v>
      </c>
      <c r="F236" s="36">
        <f t="shared" si="103"/>
        <v>0</v>
      </c>
      <c r="G236" s="50">
        <f t="shared" si="104"/>
        <v>0</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1</v>
      </c>
      <c r="AC236" s="50">
        <f t="shared" si="140"/>
        <v>0</v>
      </c>
      <c r="AD236" s="50">
        <f t="shared" si="140"/>
        <v>1</v>
      </c>
      <c r="AE236" s="50">
        <f t="shared" ref="AE236:AF236" si="146">IF(AE35="",0,IF(AE35&gt;100%,1,0))</f>
        <v>0</v>
      </c>
      <c r="AF236" s="50">
        <f t="shared" si="146"/>
        <v>0</v>
      </c>
      <c r="AG236" s="36">
        <f t="shared" si="111"/>
        <v>2</v>
      </c>
      <c r="AK236" s="35">
        <f t="shared" si="112"/>
        <v>0</v>
      </c>
      <c r="AM236" s="35">
        <f t="shared" si="134"/>
        <v>0</v>
      </c>
      <c r="AN236" s="35">
        <f t="shared" si="135"/>
        <v>0</v>
      </c>
      <c r="AO236" s="35">
        <f t="shared" si="136"/>
        <v>0</v>
      </c>
      <c r="AP236" s="36"/>
      <c r="AS236" t="str">
        <f t="shared" si="126"/>
        <v>RBK02MANOR HOSPITALWard 28</v>
      </c>
      <c r="AT236" t="b">
        <f t="shared" si="113"/>
        <v>0</v>
      </c>
      <c r="AU236" s="36">
        <f t="shared" si="119"/>
        <v>0</v>
      </c>
      <c r="AV236" s="36" t="str">
        <f t="shared" si="114"/>
        <v>Complete</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1</v>
      </c>
      <c r="AN237" s="35">
        <f t="shared" si="135"/>
        <v>0</v>
      </c>
      <c r="AO237" s="35">
        <f t="shared" si="136"/>
        <v>1</v>
      </c>
      <c r="AP237" s="36"/>
      <c r="AS237" t="str">
        <f t="shared" si="126"/>
        <v>RBK02MANOR HOSPITALWard 29</v>
      </c>
      <c r="AT237" t="b">
        <f t="shared" si="113"/>
        <v>0</v>
      </c>
      <c r="AU237" s="36">
        <f t="shared" si="119"/>
        <v>0</v>
      </c>
      <c r="AV237" s="36" t="str">
        <f t="shared" si="114"/>
        <v>Complete</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3</v>
      </c>
      <c r="AM417" s="35">
        <f t="shared" ref="AM417:AO417" si="439">SUM(AM216:AM415)</f>
        <v>4</v>
      </c>
      <c r="AN417" s="35">
        <f t="shared" si="439"/>
        <v>4</v>
      </c>
      <c r="AO417" s="35">
        <f t="shared" si="439"/>
        <v>4</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1</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f t="shared" si="1257"/>
        <v>0</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f t="shared" si="1257"/>
        <v>0</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f t="shared" si="1257"/>
        <v>0</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f t="shared" si="1257"/>
        <v>0</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f t="shared" si="1257"/>
        <v>0</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f t="shared" si="1256"/>
        <v>0</v>
      </c>
      <c r="E644" s="133">
        <f t="shared" si="1257"/>
        <v>0</v>
      </c>
      <c r="BD644" s="105" t="str">
        <f t="shared" si="1217"/>
        <v>RDRFINCHES</v>
      </c>
      <c r="BE644" s="106" t="s">
        <v>2836</v>
      </c>
      <c r="BF644" s="106" t="s">
        <v>2837</v>
      </c>
      <c r="BG644" s="106" t="s">
        <v>2836</v>
      </c>
      <c r="BH644" s="106" t="s">
        <v>2837</v>
      </c>
      <c r="BI644" s="106" t="str">
        <f t="shared" si="1218"/>
        <v>RDR</v>
      </c>
    </row>
    <row r="645" spans="4:61" hidden="1" x14ac:dyDescent="0.2">
      <c r="D645" s="133">
        <f t="shared" si="1256"/>
        <v>0</v>
      </c>
      <c r="E645" s="133">
        <f t="shared" si="1257"/>
        <v>0</v>
      </c>
      <c r="BD645" s="105" t="str">
        <f t="shared" si="1217"/>
        <v>RDRGATWICK HEALTH CONTROL</v>
      </c>
      <c r="BE645" s="106" t="s">
        <v>2795</v>
      </c>
      <c r="BF645" s="106" t="s">
        <v>2796</v>
      </c>
      <c r="BG645" s="106" t="s">
        <v>2795</v>
      </c>
      <c r="BH645" s="106" t="s">
        <v>2796</v>
      </c>
      <c r="BI645" s="106" t="str">
        <f t="shared" si="1218"/>
        <v>RDR</v>
      </c>
    </row>
    <row r="646" spans="4:61" hidden="1" x14ac:dyDescent="0.2">
      <c r="D646" s="133">
        <f t="shared" si="1256"/>
        <v>0</v>
      </c>
      <c r="E646" s="133">
        <f t="shared" si="1257"/>
        <v>0</v>
      </c>
      <c r="BD646" s="105" t="str">
        <f t="shared" si="1217"/>
        <v>RDRHAZEL COTTAGE</v>
      </c>
      <c r="BE646" s="106" t="s">
        <v>2818</v>
      </c>
      <c r="BF646" s="106" t="s">
        <v>2819</v>
      </c>
      <c r="BG646" s="106" t="s">
        <v>2818</v>
      </c>
      <c r="BH646" s="106" t="s">
        <v>2819</v>
      </c>
      <c r="BI646" s="106" t="str">
        <f t="shared" si="1218"/>
        <v>RDR</v>
      </c>
    </row>
    <row r="647" spans="4:61" hidden="1" x14ac:dyDescent="0.2">
      <c r="D647" s="133">
        <f t="shared" si="1256"/>
        <v>0</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2">
      <c r="D648" s="133">
        <f t="shared" si="1256"/>
        <v>0</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f t="shared" si="1256"/>
        <v>0</v>
      </c>
      <c r="E649" s="133">
        <f t="shared" si="1257"/>
        <v>0</v>
      </c>
      <c r="BD649" s="105" t="str">
        <f t="shared" si="1217"/>
        <v>RDRHORSHAM MIU</v>
      </c>
      <c r="BE649" s="106" t="s">
        <v>2814</v>
      </c>
      <c r="BF649" s="106" t="s">
        <v>2815</v>
      </c>
      <c r="BG649" s="106" t="s">
        <v>2814</v>
      </c>
      <c r="BH649" s="106" t="s">
        <v>2815</v>
      </c>
      <c r="BI649" s="106" t="str">
        <f t="shared" si="1218"/>
        <v>RDR</v>
      </c>
    </row>
    <row r="650" spans="4:61" hidden="1" x14ac:dyDescent="0.2">
      <c r="D650" s="133">
        <f t="shared" si="1256"/>
        <v>0</v>
      </c>
      <c r="E650" s="133">
        <f t="shared" si="1257"/>
        <v>0</v>
      </c>
      <c r="BD650" s="105" t="str">
        <f t="shared" si="1217"/>
        <v>RDRICATS CRAWLEY</v>
      </c>
      <c r="BE650" s="106" t="s">
        <v>2799</v>
      </c>
      <c r="BF650" s="106" t="s">
        <v>2800</v>
      </c>
      <c r="BG650" s="106" t="s">
        <v>2799</v>
      </c>
      <c r="BH650" s="106" t="s">
        <v>2800</v>
      </c>
      <c r="BI650" s="106" t="str">
        <f t="shared" si="1218"/>
        <v>RDR</v>
      </c>
    </row>
    <row r="651" spans="4:61" hidden="1" x14ac:dyDescent="0.2">
      <c r="D651" s="133">
        <f t="shared" si="1256"/>
        <v>0</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f t="shared" si="1256"/>
        <v>0</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f t="shared" si="1256"/>
        <v>0</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t="s">
        <v>10064</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RBK02</v>
      </c>
      <c r="B2" s="86" t="str">
        <f>IF(ISBLANK('Trust - Frontsheet'!E14),"",'Trust - Frontsheet'!E14)</f>
        <v>MANOR HOSPITAL</v>
      </c>
      <c r="C2" s="86" t="str">
        <f>IF(ISBLANK('Trust - Frontsheet'!F14),"","'" &amp; 'Trust - Frontsheet'!F14 &amp; "'")</f>
        <v>'Acute Surgical Unit'</v>
      </c>
      <c r="D2" s="86" t="str">
        <f>IF(ISBLANK('Trust - Frontsheet'!G14),"",'Trust - Frontsheet'!G14)</f>
        <v>100 - GENERAL SURGERY</v>
      </c>
      <c r="E2" s="86" t="str">
        <f>IF(ISBLANK('Trust - Frontsheet'!H14),"",'Trust - Frontsheet'!H14)</f>
        <v/>
      </c>
      <c r="F2" s="86">
        <f>'Trust - Frontsheet'!I14</f>
        <v>2829</v>
      </c>
      <c r="G2" s="86">
        <f>'Trust - Frontsheet'!J14</f>
        <v>2608.5</v>
      </c>
      <c r="H2" s="86">
        <f>'Trust - Frontsheet'!K14</f>
        <v>2131</v>
      </c>
      <c r="I2" s="86">
        <f>'Trust - Frontsheet'!L14</f>
        <v>1916</v>
      </c>
      <c r="J2" s="86">
        <f>'Trust - Frontsheet'!M14</f>
        <v>2104.5</v>
      </c>
      <c r="K2" s="86">
        <f>'Trust - Frontsheet'!N14</f>
        <v>1989.5</v>
      </c>
      <c r="L2" s="86">
        <f>'Trust - Frontsheet'!O14</f>
        <v>1299.5</v>
      </c>
      <c r="M2" s="86">
        <f>'Trust - Frontsheet'!P14</f>
        <v>1173</v>
      </c>
      <c r="N2" s="86">
        <f>'Trust - Frontsheet'!Q14</f>
        <v>0</v>
      </c>
      <c r="O2" s="86">
        <f>'Trust - Frontsheet'!R14</f>
        <v>0</v>
      </c>
      <c r="P2" s="86">
        <f>'Trust - Frontsheet'!S14</f>
        <v>0</v>
      </c>
      <c r="Q2" s="86">
        <f>'Trust - Frontsheet'!T14</f>
        <v>0</v>
      </c>
      <c r="R2" s="146">
        <f>IF(OR('Trust - Frontsheet'!AA14="",'Trust - Frontsheet'!AA14="-"),0,('Trust - Frontsheet'!AA14))</f>
        <v>0.92205726405090138</v>
      </c>
      <c r="S2" s="86">
        <f>IF(OR('Trust - Frontsheet'!AB14="",'Trust - Frontsheet'!AB14="-"),0,('Trust - Frontsheet'!AB14))</f>
        <v>0.89910839981229473</v>
      </c>
      <c r="T2" s="86">
        <f>IF(OR('Trust - Frontsheet'!AC14="",'Trust - Frontsheet'!AC14="-"),0,('Trust - Frontsheet'!AC14))</f>
        <v>0.94535519125683065</v>
      </c>
      <c r="U2" s="86">
        <f>IF(OR('Trust - Frontsheet'!AD14="",'Trust - Frontsheet'!AD14="-"),0,('Trust - Frontsheet'!AD14))</f>
        <v>0.90265486725663713</v>
      </c>
      <c r="V2" s="86">
        <f>IF(OR('Trust - Frontsheet'!AE14="",'Trust - Frontsheet'!AE14="-"),0,('Trust - Frontsheet'!AE14))</f>
        <v>0</v>
      </c>
      <c r="W2" s="86">
        <f>IF(OR('Trust - Frontsheet'!AF14="",'Trust - Frontsheet'!AF14="-"),0,('Trust - Frontsheet'!AF14))</f>
        <v>0</v>
      </c>
      <c r="X2" s="86">
        <f>'Trust - Frontsheet'!U14</f>
        <v>1338</v>
      </c>
      <c r="Y2" s="86">
        <f>IF(OR('Trust - Frontsheet'!V14="",'Trust - Frontsheet'!V14="-"),0,('Trust - Frontsheet'!V14))</f>
        <v>3.4364723467862479</v>
      </c>
      <c r="Z2" s="86">
        <f>IF(OR('Trust - Frontsheet'!W14="",'Trust - Frontsheet'!W14="-"),0,('Trust - Frontsheet'!W14))</f>
        <v>2.3086696562032887</v>
      </c>
      <c r="AA2" s="86">
        <f>IF(OR('Trust - Frontsheet'!X14="",'Trust - Frontsheet'!X14="-"),0,('Trust - Frontsheet'!X14))</f>
        <v>0</v>
      </c>
      <c r="AB2" s="86">
        <f>IF(OR('Trust - Frontsheet'!Y14="",'Trust - Frontsheet'!Y14="-"),0,('Trust - Frontsheet'!Y14))</f>
        <v>0</v>
      </c>
      <c r="AC2" s="86">
        <f>IF(OR('Trust - Frontsheet'!Z14="",'Trust - Frontsheet'!Z14="-"),0,('Trust - Frontsheet'!Z14))</f>
        <v>5.745142002989537</v>
      </c>
      <c r="AD2" s="86" t="str">
        <f>IF(A2="","",(IF(ISBLANK('Trust - Frontsheet'!F9),"",'Trust - Frontsheet'!F9)))</f>
        <v>https://www.walsallhealthcare.nhs.uk/about-us/how-we-are-run/declarations-and-notices/staffing/</v>
      </c>
    </row>
    <row r="3" spans="1:30" s="86" customFormat="1" x14ac:dyDescent="0.2">
      <c r="A3" s="86" t="str">
        <f>IF('Trust - Frontsheet'!D15=0,"",IF('Trust - Frontsheet'!D15="","",'Trust - Frontsheet'!D15))</f>
        <v>RBK02</v>
      </c>
      <c r="B3" s="86" t="str">
        <f>IF(ISBLANK('Trust - Frontsheet'!E15),"",'Trust - Frontsheet'!E15)</f>
        <v>MANOR HOSPITAL</v>
      </c>
      <c r="C3" s="86" t="str">
        <f>IF(ISBLANK('Trust - Frontsheet'!F15),"","'" &amp; 'Trust - Frontsheet'!F15 &amp; "'")</f>
        <v>'Paediatric Assessment Unit'</v>
      </c>
      <c r="D3" s="86" t="str">
        <f>IF(ISBLANK('Trust - Frontsheet'!G15),"",'Trust - Frontsheet'!G15)</f>
        <v>420 - PAEDIATRICS</v>
      </c>
      <c r="E3" s="86" t="str">
        <f>IF(ISBLANK('Trust - Frontsheet'!H15),"",'Trust - Frontsheet'!H15)</f>
        <v>171 - PAEDIATRIC SURGERY</v>
      </c>
      <c r="F3" s="86">
        <f>'Trust - Frontsheet'!I15</f>
        <v>758.5</v>
      </c>
      <c r="G3" s="86">
        <f>'Trust - Frontsheet'!J15</f>
        <v>758.5</v>
      </c>
      <c r="H3" s="86">
        <f>'Trust - Frontsheet'!K15</f>
        <v>1069.5</v>
      </c>
      <c r="I3" s="86">
        <f>'Trust - Frontsheet'!L15</f>
        <v>966</v>
      </c>
      <c r="J3" s="86">
        <f>'Trust - Frontsheet'!M15</f>
        <v>701.5</v>
      </c>
      <c r="K3" s="86">
        <f>'Trust - Frontsheet'!N15</f>
        <v>701.5</v>
      </c>
      <c r="L3" s="86">
        <f>'Trust - Frontsheet'!O15</f>
        <v>1069.5</v>
      </c>
      <c r="M3" s="86">
        <f>'Trust - Frontsheet'!P15</f>
        <v>1069.5</v>
      </c>
      <c r="N3" s="86">
        <f>'Trust - Frontsheet'!Q15</f>
        <v>0</v>
      </c>
      <c r="O3" s="86">
        <f>'Trust - Frontsheet'!R15</f>
        <v>0</v>
      </c>
      <c r="P3" s="86">
        <f>'Trust - Frontsheet'!S15</f>
        <v>0</v>
      </c>
      <c r="Q3" s="86">
        <f>'Trust - Frontsheet'!T15</f>
        <v>0</v>
      </c>
      <c r="R3" s="86">
        <f>IF(OR('Trust - Frontsheet'!AA15="",'Trust - Frontsheet'!AA15="-"),0,('Trust - Frontsheet'!AA15))</f>
        <v>1</v>
      </c>
      <c r="S3" s="86">
        <f>IF(OR('Trust - Frontsheet'!AB15="",'Trust - Frontsheet'!AB15="-"),0,('Trust - Frontsheet'!AB15))</f>
        <v>0.90322580645161288</v>
      </c>
      <c r="T3" s="86">
        <f>IF(OR('Trust - Frontsheet'!AC15="",'Trust - Frontsheet'!AC15="-"),0,('Trust - Frontsheet'!AC15))</f>
        <v>1</v>
      </c>
      <c r="U3" s="86">
        <f>IF(OR('Trust - Frontsheet'!AD15="",'Trust - Frontsheet'!AD15="-"),0,('Trust - Frontsheet'!AD15))</f>
        <v>1</v>
      </c>
      <c r="V3" s="86">
        <f>IF(OR('Trust - Frontsheet'!AE15="",'Trust - Frontsheet'!AE15="-"),0,('Trust - Frontsheet'!AE15))</f>
        <v>0</v>
      </c>
      <c r="W3" s="86">
        <f>IF(OR('Trust - Frontsheet'!AF15="",'Trust - Frontsheet'!AF15="-"),0,('Trust - Frontsheet'!AF15))</f>
        <v>0</v>
      </c>
      <c r="X3" s="86">
        <f>'Trust - Frontsheet'!U15</f>
        <v>46</v>
      </c>
      <c r="Y3" s="86">
        <f>IF(OR('Trust - Frontsheet'!V15="",'Trust - Frontsheet'!V15="-"),0,('Trust - Frontsheet'!V15))</f>
        <v>31.739130434782609</v>
      </c>
      <c r="Z3" s="86">
        <f>IF(OR('Trust - Frontsheet'!W15="",'Trust - Frontsheet'!W15="-"),0,('Trust - Frontsheet'!W15))</f>
        <v>44.25</v>
      </c>
      <c r="AA3" s="86">
        <f>IF(OR('Trust - Frontsheet'!X15="",'Trust - Frontsheet'!X15="-"),0,('Trust - Frontsheet'!X15))</f>
        <v>0</v>
      </c>
      <c r="AB3" s="86">
        <f>IF(OR('Trust - Frontsheet'!Y15="",'Trust - Frontsheet'!Y15="-"),0,('Trust - Frontsheet'!Y15))</f>
        <v>0</v>
      </c>
      <c r="AC3" s="86">
        <f>IF(OR('Trust - Frontsheet'!Z15="",'Trust - Frontsheet'!Z15="-"),0,('Trust - Frontsheet'!Z15))</f>
        <v>75.989130434782609</v>
      </c>
      <c r="AD3" s="86" t="str">
        <f>IF(A3="","",(IF(ISBLANK('Trust - Frontsheet'!F9),"",'Trust - Frontsheet'!F9)))</f>
        <v>https://www.walsallhealthcare.nhs.uk/about-us/how-we-are-run/declarations-and-notices/staffing/</v>
      </c>
    </row>
    <row r="4" spans="1:30" s="86" customFormat="1" x14ac:dyDescent="0.2">
      <c r="A4" s="86" t="str">
        <f>IF('Trust - Frontsheet'!D16=0,"",IF('Trust - Frontsheet'!D16="","",'Trust - Frontsheet'!D16))</f>
        <v>RBK02</v>
      </c>
      <c r="B4" s="86" t="str">
        <f>IF(ISBLANK('Trust - Frontsheet'!E16),"",'Trust - Frontsheet'!E16)</f>
        <v>MANOR HOSPITAL</v>
      </c>
      <c r="C4" s="86" t="str">
        <f>IF(ISBLANK('Trust - Frontsheet'!F16),"","'" &amp; 'Trust - Frontsheet'!F16 &amp; "'")</f>
        <v>'Ward 01'</v>
      </c>
      <c r="D4" s="86" t="str">
        <f>IF(ISBLANK('Trust - Frontsheet'!G16),"",'Trust - Frontsheet'!G16)</f>
        <v>400 - NEUROLOGY</v>
      </c>
      <c r="E4" s="86" t="str">
        <f>IF(ISBLANK('Trust - Frontsheet'!H16),"",'Trust - Frontsheet'!H16)</f>
        <v>300 - GENERAL MEDICINE</v>
      </c>
      <c r="F4" s="86">
        <f>'Trust - Frontsheet'!I16</f>
        <v>2139</v>
      </c>
      <c r="G4" s="86">
        <f>'Trust - Frontsheet'!J16</f>
        <v>1642</v>
      </c>
      <c r="H4" s="86">
        <f>'Trust - Frontsheet'!K16</f>
        <v>1426</v>
      </c>
      <c r="I4" s="86">
        <f>'Trust - Frontsheet'!L16</f>
        <v>1573</v>
      </c>
      <c r="J4" s="86">
        <f>'Trust - Frontsheet'!M16</f>
        <v>1069.5</v>
      </c>
      <c r="K4" s="86">
        <f>'Trust - Frontsheet'!N16</f>
        <v>954.5</v>
      </c>
      <c r="L4" s="86">
        <f>'Trust - Frontsheet'!O16</f>
        <v>1069.5</v>
      </c>
      <c r="M4" s="86">
        <f>'Trust - Frontsheet'!P16</f>
        <v>1276.4000000000001</v>
      </c>
      <c r="N4" s="86">
        <f>'Trust - Frontsheet'!Q16</f>
        <v>0</v>
      </c>
      <c r="O4" s="86">
        <f>'Trust - Frontsheet'!R16</f>
        <v>0</v>
      </c>
      <c r="P4" s="86">
        <f>'Trust - Frontsheet'!S16</f>
        <v>0</v>
      </c>
      <c r="Q4" s="86">
        <f>'Trust - Frontsheet'!T16</f>
        <v>0</v>
      </c>
      <c r="R4" s="86">
        <f>IF(OR('Trust - Frontsheet'!AA16="",'Trust - Frontsheet'!AA16="-"),0,('Trust - Frontsheet'!AA16))</f>
        <v>0.76764843384759229</v>
      </c>
      <c r="S4" s="86">
        <f>IF(OR('Trust - Frontsheet'!AB16="",'Trust - Frontsheet'!AB16="-"),0,('Trust - Frontsheet'!AB16))</f>
        <v>1.1030855539971949</v>
      </c>
      <c r="T4" s="86">
        <f>IF(OR('Trust - Frontsheet'!AC16="",'Trust - Frontsheet'!AC16="-"),0,('Trust - Frontsheet'!AC16))</f>
        <v>0.89247311827956988</v>
      </c>
      <c r="U4" s="86">
        <f>IF(OR('Trust - Frontsheet'!AD16="",'Trust - Frontsheet'!AD16="-"),0,('Trust - Frontsheet'!AD16))</f>
        <v>1.1934548854604956</v>
      </c>
      <c r="V4" s="86">
        <f>IF(OR('Trust - Frontsheet'!AE16="",'Trust - Frontsheet'!AE16="-"),0,('Trust - Frontsheet'!AE16))</f>
        <v>0</v>
      </c>
      <c r="W4" s="86">
        <f>IF(OR('Trust - Frontsheet'!AF16="",'Trust - Frontsheet'!AF16="-"),0,('Trust - Frontsheet'!AF16))</f>
        <v>0</v>
      </c>
      <c r="X4" s="86">
        <f>'Trust - Frontsheet'!U16</f>
        <v>1044</v>
      </c>
      <c r="Y4" s="86">
        <f>IF(OR('Trust - Frontsheet'!V16="",'Trust - Frontsheet'!V16="-"),0,('Trust - Frontsheet'!V16))</f>
        <v>2.4870689655172415</v>
      </c>
      <c r="Z4" s="86">
        <f>IF(OR('Trust - Frontsheet'!W16="",'Trust - Frontsheet'!W16="-"),0,('Trust - Frontsheet'!W16))</f>
        <v>2.7293103448275864</v>
      </c>
      <c r="AA4" s="86">
        <f>IF(OR('Trust - Frontsheet'!X16="",'Trust - Frontsheet'!X16="-"),0,('Trust - Frontsheet'!X16))</f>
        <v>0</v>
      </c>
      <c r="AB4" s="86">
        <f>IF(OR('Trust - Frontsheet'!Y16="",'Trust - Frontsheet'!Y16="-"),0,('Trust - Frontsheet'!Y16))</f>
        <v>0</v>
      </c>
      <c r="AC4" s="86">
        <f>IF(OR('Trust - Frontsheet'!Z16="",'Trust - Frontsheet'!Z16="-"),0,('Trust - Frontsheet'!Z16))</f>
        <v>5.216379310344827</v>
      </c>
      <c r="AD4" s="86" t="str">
        <f>IF(A4="","",(IF(ISBLANK('Trust - Frontsheet'!F9),"",'Trust - Frontsheet'!F9)))</f>
        <v>https://www.walsallhealthcare.nhs.uk/about-us/how-we-are-run/declarations-and-notices/staffing/</v>
      </c>
    </row>
    <row r="5" spans="1:30" s="86" customFormat="1" x14ac:dyDescent="0.2">
      <c r="A5" s="86" t="str">
        <f>IF('Trust - Frontsheet'!D17=0,"",IF('Trust - Frontsheet'!D17="","",'Trust - Frontsheet'!D17))</f>
        <v>RBK02</v>
      </c>
      <c r="B5" s="86" t="str">
        <f>IF(ISBLANK('Trust - Frontsheet'!E17),"",'Trust - Frontsheet'!E17)</f>
        <v>MANOR HOSPITAL</v>
      </c>
      <c r="C5" s="86" t="str">
        <f>IF(ISBLANK('Trust - Frontsheet'!F17),"","'" &amp; 'Trust - Frontsheet'!F17 &amp; "'")</f>
        <v>'Ward 02'</v>
      </c>
      <c r="D5" s="86" t="str">
        <f>IF(ISBLANK('Trust - Frontsheet'!G17),"",'Trust - Frontsheet'!G17)</f>
        <v>300 - GENERAL MEDICINE</v>
      </c>
      <c r="E5" s="86" t="str">
        <f>IF(ISBLANK('Trust - Frontsheet'!H17),"",'Trust - Frontsheet'!H17)</f>
        <v>430 - GERIATRIC MEDICINE</v>
      </c>
      <c r="F5" s="86">
        <f>'Trust - Frontsheet'!I17</f>
        <v>2093</v>
      </c>
      <c r="G5" s="86">
        <f>'Trust - Frontsheet'!J17</f>
        <v>1489</v>
      </c>
      <c r="H5" s="86">
        <f>'Trust - Frontsheet'!K17</f>
        <v>1449</v>
      </c>
      <c r="I5" s="86">
        <f>'Trust - Frontsheet'!L17</f>
        <v>1581</v>
      </c>
      <c r="J5" s="86">
        <f>'Trust - Frontsheet'!M17</f>
        <v>1069.5</v>
      </c>
      <c r="K5" s="86">
        <f>'Trust - Frontsheet'!N17</f>
        <v>1023.5</v>
      </c>
      <c r="L5" s="86">
        <f>'Trust - Frontsheet'!O17</f>
        <v>1069.5</v>
      </c>
      <c r="M5" s="86">
        <f>'Trust - Frontsheet'!P17</f>
        <v>1058</v>
      </c>
      <c r="N5" s="86">
        <f>'Trust - Frontsheet'!Q17</f>
        <v>0</v>
      </c>
      <c r="O5" s="86">
        <f>'Trust - Frontsheet'!R17</f>
        <v>0</v>
      </c>
      <c r="P5" s="86">
        <f>'Trust - Frontsheet'!S17</f>
        <v>0</v>
      </c>
      <c r="Q5" s="86">
        <f>'Trust - Frontsheet'!T17</f>
        <v>0</v>
      </c>
      <c r="R5" s="86">
        <f>IF(OR('Trust - Frontsheet'!AA17="",'Trust - Frontsheet'!AA17="-"),0,('Trust - Frontsheet'!AA17))</f>
        <v>0.71141901576684186</v>
      </c>
      <c r="S5" s="86">
        <f>IF(OR('Trust - Frontsheet'!AB17="",'Trust - Frontsheet'!AB17="-"),0,('Trust - Frontsheet'!AB17))</f>
        <v>1.0910973084886129</v>
      </c>
      <c r="T5" s="86">
        <f>IF(OR('Trust - Frontsheet'!AC17="",'Trust - Frontsheet'!AC17="-"),0,('Trust - Frontsheet'!AC17))</f>
        <v>0.956989247311828</v>
      </c>
      <c r="U5" s="86">
        <f>IF(OR('Trust - Frontsheet'!AD17="",'Trust - Frontsheet'!AD17="-"),0,('Trust - Frontsheet'!AD17))</f>
        <v>0.989247311827957</v>
      </c>
      <c r="V5" s="86">
        <f>IF(OR('Trust - Frontsheet'!AE17="",'Trust - Frontsheet'!AE17="-"),0,('Trust - Frontsheet'!AE17))</f>
        <v>0</v>
      </c>
      <c r="W5" s="86">
        <f>IF(OR('Trust - Frontsheet'!AF17="",'Trust - Frontsheet'!AF17="-"),0,('Trust - Frontsheet'!AF17))</f>
        <v>0</v>
      </c>
      <c r="X5" s="86">
        <f>'Trust - Frontsheet'!U17</f>
        <v>1020</v>
      </c>
      <c r="Y5" s="86">
        <f>IF(OR('Trust - Frontsheet'!V17="",'Trust - Frontsheet'!V17="-"),0,('Trust - Frontsheet'!V17))</f>
        <v>2.4632352941176472</v>
      </c>
      <c r="Z5" s="86">
        <f>IF(OR('Trust - Frontsheet'!W17="",'Trust - Frontsheet'!W17="-"),0,('Trust - Frontsheet'!W17))</f>
        <v>2.5872549019607844</v>
      </c>
      <c r="AA5" s="86">
        <f>IF(OR('Trust - Frontsheet'!X17="",'Trust - Frontsheet'!X17="-"),0,('Trust - Frontsheet'!X17))</f>
        <v>0</v>
      </c>
      <c r="AB5" s="86">
        <f>IF(OR('Trust - Frontsheet'!Y17="",'Trust - Frontsheet'!Y17="-"),0,('Trust - Frontsheet'!Y17))</f>
        <v>0</v>
      </c>
      <c r="AC5" s="86">
        <f>IF(OR('Trust - Frontsheet'!Z17="",'Trust - Frontsheet'!Z17="-"),0,('Trust - Frontsheet'!Z17))</f>
        <v>5.0504901960784316</v>
      </c>
      <c r="AD5" s="86" t="str">
        <f>IF(A5="","",(IF(ISBLANK('Trust - Frontsheet'!F9),"",'Trust - Frontsheet'!F9)))</f>
        <v>https://www.walsallhealthcare.nhs.uk/about-us/how-we-are-run/declarations-and-notices/staffing/</v>
      </c>
    </row>
    <row r="6" spans="1:30" s="86" customFormat="1" x14ac:dyDescent="0.2">
      <c r="A6" s="86" t="str">
        <f>IF('Trust - Frontsheet'!D18=0,"",IF('Trust - Frontsheet'!D18="","",'Trust - Frontsheet'!D18))</f>
        <v>RBK02</v>
      </c>
      <c r="B6" s="86" t="str">
        <f>IF(ISBLANK('Trust - Frontsheet'!E18),"",'Trust - Frontsheet'!E18)</f>
        <v>MANOR HOSPITAL</v>
      </c>
      <c r="C6" s="86" t="str">
        <f>IF(ISBLANK('Trust - Frontsheet'!F18),"","'" &amp; 'Trust - Frontsheet'!F18 &amp; "'")</f>
        <v>'Ward 03'</v>
      </c>
      <c r="D6" s="86" t="str">
        <f>IF(ISBLANK('Trust - Frontsheet'!G18),"",'Trust - Frontsheet'!G18)</f>
        <v>300 - GENERAL MEDICINE</v>
      </c>
      <c r="E6" s="86" t="str">
        <f>IF(ISBLANK('Trust - Frontsheet'!H18),"",'Trust - Frontsheet'!H18)</f>
        <v/>
      </c>
      <c r="F6" s="86">
        <f>'Trust - Frontsheet'!I18</f>
        <v>1403</v>
      </c>
      <c r="G6" s="86">
        <f>'Trust - Frontsheet'!J18</f>
        <v>1191</v>
      </c>
      <c r="H6" s="86">
        <f>'Trust - Frontsheet'!K18</f>
        <v>1782.5</v>
      </c>
      <c r="I6" s="86">
        <f>'Trust - Frontsheet'!L18</f>
        <v>1618.5</v>
      </c>
      <c r="J6" s="86">
        <f>'Trust - Frontsheet'!M18</f>
        <v>713</v>
      </c>
      <c r="K6" s="86">
        <f>'Trust - Frontsheet'!N18</f>
        <v>713</v>
      </c>
      <c r="L6" s="86">
        <f>'Trust - Frontsheet'!O18</f>
        <v>1069.5</v>
      </c>
      <c r="M6" s="86">
        <f>'Trust - Frontsheet'!P18</f>
        <v>1024.5</v>
      </c>
      <c r="N6" s="86">
        <f>'Trust - Frontsheet'!Q18</f>
        <v>0</v>
      </c>
      <c r="O6" s="86">
        <f>'Trust - Frontsheet'!R18</f>
        <v>0</v>
      </c>
      <c r="P6" s="86">
        <f>'Trust - Frontsheet'!S18</f>
        <v>0</v>
      </c>
      <c r="Q6" s="86">
        <f>'Trust - Frontsheet'!T18</f>
        <v>0</v>
      </c>
      <c r="R6" s="86">
        <f>IF(OR('Trust - Frontsheet'!AA18="",'Trust - Frontsheet'!AA18="-"),0,('Trust - Frontsheet'!AA18))</f>
        <v>0.8488952245188881</v>
      </c>
      <c r="S6" s="86">
        <f>IF(OR('Trust - Frontsheet'!AB18="",'Trust - Frontsheet'!AB18="-"),0,('Trust - Frontsheet'!AB18))</f>
        <v>0.90799438990182324</v>
      </c>
      <c r="T6" s="86">
        <f>IF(OR('Trust - Frontsheet'!AC18="",'Trust - Frontsheet'!AC18="-"),0,('Trust - Frontsheet'!AC18))</f>
        <v>1</v>
      </c>
      <c r="U6" s="86">
        <f>IF(OR('Trust - Frontsheet'!AD18="",'Trust - Frontsheet'!AD18="-"),0,('Trust - Frontsheet'!AD18))</f>
        <v>0.95792426367461425</v>
      </c>
      <c r="V6" s="86">
        <f>IF(OR('Trust - Frontsheet'!AE18="",'Trust - Frontsheet'!AE18="-"),0,('Trust - Frontsheet'!AE18))</f>
        <v>0</v>
      </c>
      <c r="W6" s="86">
        <f>IF(OR('Trust - Frontsheet'!AF18="",'Trust - Frontsheet'!AF18="-"),0,('Trust - Frontsheet'!AF18))</f>
        <v>0</v>
      </c>
      <c r="X6" s="86">
        <f>'Trust - Frontsheet'!U18</f>
        <v>1038</v>
      </c>
      <c r="Y6" s="86">
        <f>IF(OR('Trust - Frontsheet'!V18="",'Trust - Frontsheet'!V18="-"),0,('Trust - Frontsheet'!V18))</f>
        <v>1.8342967244701349</v>
      </c>
      <c r="Z6" s="86">
        <f>IF(OR('Trust - Frontsheet'!W18="",'Trust - Frontsheet'!W18="-"),0,('Trust - Frontsheet'!W18))</f>
        <v>2.546242774566474</v>
      </c>
      <c r="AA6" s="86">
        <f>IF(OR('Trust - Frontsheet'!X18="",'Trust - Frontsheet'!X18="-"),0,('Trust - Frontsheet'!X18))</f>
        <v>0</v>
      </c>
      <c r="AB6" s="86">
        <f>IF(OR('Trust - Frontsheet'!Y18="",'Trust - Frontsheet'!Y18="-"),0,('Trust - Frontsheet'!Y18))</f>
        <v>0</v>
      </c>
      <c r="AC6" s="86">
        <f>IF(OR('Trust - Frontsheet'!Z18="",'Trust - Frontsheet'!Z18="-"),0,('Trust - Frontsheet'!Z18))</f>
        <v>4.3805394990366091</v>
      </c>
      <c r="AD6" s="86" t="str">
        <f>IF(A6="","",(IF(ISBLANK('Trust - Frontsheet'!F9),"",'Trust - Frontsheet'!F9)))</f>
        <v>https://www.walsallhealthcare.nhs.uk/about-us/how-we-are-run/declarations-and-notices/staffing/</v>
      </c>
    </row>
    <row r="7" spans="1:30" s="86" customFormat="1" x14ac:dyDescent="0.2">
      <c r="A7" s="86" t="str">
        <f>IF('Trust - Frontsheet'!D19=0,"",IF('Trust - Frontsheet'!D19="","",'Trust - Frontsheet'!D19))</f>
        <v>RBK02</v>
      </c>
      <c r="B7" s="86" t="str">
        <f>IF(ISBLANK('Trust - Frontsheet'!E19),"",'Trust - Frontsheet'!E19)</f>
        <v>MANOR HOSPITAL</v>
      </c>
      <c r="C7" s="86" t="str">
        <f>IF(ISBLANK('Trust - Frontsheet'!F19),"","'" &amp; 'Trust - Frontsheet'!F19 &amp; "'")</f>
        <v>'Ward 04'</v>
      </c>
      <c r="D7" s="86" t="str">
        <f>IF(ISBLANK('Trust - Frontsheet'!G19),"",'Trust - Frontsheet'!G19)</f>
        <v>300 - GENERAL MEDICINE</v>
      </c>
      <c r="E7" s="86" t="str">
        <f>IF(ISBLANK('Trust - Frontsheet'!H19),"",'Trust - Frontsheet'!H19)</f>
        <v>430 - GERIATRIC MEDICINE</v>
      </c>
      <c r="F7" s="86">
        <f>'Trust - Frontsheet'!I19</f>
        <v>1426</v>
      </c>
      <c r="G7" s="86">
        <f>'Trust - Frontsheet'!J19</f>
        <v>1308</v>
      </c>
      <c r="H7" s="86">
        <f>'Trust - Frontsheet'!K19</f>
        <v>1426</v>
      </c>
      <c r="I7" s="86">
        <f>'Trust - Frontsheet'!L19</f>
        <v>1192</v>
      </c>
      <c r="J7" s="86">
        <f>'Trust - Frontsheet'!M19</f>
        <v>713</v>
      </c>
      <c r="K7" s="86">
        <f>'Trust - Frontsheet'!N19</f>
        <v>713</v>
      </c>
      <c r="L7" s="86">
        <f>'Trust - Frontsheet'!O19</f>
        <v>1069.5</v>
      </c>
      <c r="M7" s="86">
        <f>'Trust - Frontsheet'!P19</f>
        <v>1000.5</v>
      </c>
      <c r="N7" s="86">
        <f>'Trust - Frontsheet'!Q19</f>
        <v>0</v>
      </c>
      <c r="O7" s="86">
        <f>'Trust - Frontsheet'!R19</f>
        <v>0</v>
      </c>
      <c r="P7" s="86">
        <f>'Trust - Frontsheet'!S19</f>
        <v>0</v>
      </c>
      <c r="Q7" s="86">
        <f>'Trust - Frontsheet'!T19</f>
        <v>0</v>
      </c>
      <c r="R7" s="86">
        <f>IF(OR('Trust - Frontsheet'!AA19="",'Trust - Frontsheet'!AA19="-"),0,('Trust - Frontsheet'!AA19))</f>
        <v>0.91725105189340816</v>
      </c>
      <c r="S7" s="86">
        <f>IF(OR('Trust - Frontsheet'!AB19="",'Trust - Frontsheet'!AB19="-"),0,('Trust - Frontsheet'!AB19))</f>
        <v>0.83590462833099577</v>
      </c>
      <c r="T7" s="86">
        <f>IF(OR('Trust - Frontsheet'!AC19="",'Trust - Frontsheet'!AC19="-"),0,('Trust - Frontsheet'!AC19))</f>
        <v>1</v>
      </c>
      <c r="U7" s="86">
        <f>IF(OR('Trust - Frontsheet'!AD19="",'Trust - Frontsheet'!AD19="-"),0,('Trust - Frontsheet'!AD19))</f>
        <v>0.93548387096774188</v>
      </c>
      <c r="V7" s="86">
        <f>IF(OR('Trust - Frontsheet'!AE19="",'Trust - Frontsheet'!AE19="-"),0,('Trust - Frontsheet'!AE19))</f>
        <v>0</v>
      </c>
      <c r="W7" s="86">
        <f>IF(OR('Trust - Frontsheet'!AF19="",'Trust - Frontsheet'!AF19="-"),0,('Trust - Frontsheet'!AF19))</f>
        <v>0</v>
      </c>
      <c r="X7" s="86">
        <f>'Trust - Frontsheet'!U19</f>
        <v>778</v>
      </c>
      <c r="Y7" s="86">
        <f>IF(OR('Trust - Frontsheet'!V19="",'Trust - Frontsheet'!V19="-"),0,('Trust - Frontsheet'!V19))</f>
        <v>2.5976863753213366</v>
      </c>
      <c r="Z7" s="86">
        <f>IF(OR('Trust - Frontsheet'!W19="",'Trust - Frontsheet'!W19="-"),0,('Trust - Frontsheet'!W19))</f>
        <v>2.8181233933161955</v>
      </c>
      <c r="AA7" s="86">
        <f>IF(OR('Trust - Frontsheet'!X19="",'Trust - Frontsheet'!X19="-"),0,('Trust - Frontsheet'!X19))</f>
        <v>0</v>
      </c>
      <c r="AB7" s="86">
        <f>IF(OR('Trust - Frontsheet'!Y19="",'Trust - Frontsheet'!Y19="-"),0,('Trust - Frontsheet'!Y19))</f>
        <v>0</v>
      </c>
      <c r="AC7" s="86">
        <f>IF(OR('Trust - Frontsheet'!Z19="",'Trust - Frontsheet'!Z19="-"),0,('Trust - Frontsheet'!Z19))</f>
        <v>5.4158097686375317</v>
      </c>
      <c r="AD7" s="86" t="str">
        <f>IF(A7="","",(IF(ISBLANK('Trust - Frontsheet'!F9),"",'Trust - Frontsheet'!F9)))</f>
        <v>https://www.walsallhealthcare.nhs.uk/about-us/how-we-are-run/declarations-and-notices/staffing/</v>
      </c>
    </row>
    <row r="8" spans="1:30" s="86" customFormat="1" x14ac:dyDescent="0.2">
      <c r="A8" s="86" t="str">
        <f>IF('Trust - Frontsheet'!D20=0,"",IF('Trust - Frontsheet'!D20="","",'Trust - Frontsheet'!D20))</f>
        <v>RBK02</v>
      </c>
      <c r="B8" s="86" t="str">
        <f>IF(ISBLANK('Trust - Frontsheet'!E20),"",'Trust - Frontsheet'!E20)</f>
        <v>MANOR HOSPITAL</v>
      </c>
      <c r="C8" s="86" t="str">
        <f>IF(ISBLANK('Trust - Frontsheet'!F20),"","'" &amp; 'Trust - Frontsheet'!F20 &amp; "'")</f>
        <v>'Acute Medical Unit'</v>
      </c>
      <c r="D8" s="86" t="str">
        <f>IF(ISBLANK('Trust - Frontsheet'!G20),"",'Trust - Frontsheet'!G20)</f>
        <v>326 - ACUTE INTERNAL MEDICINE</v>
      </c>
      <c r="E8" s="86" t="str">
        <f>IF(ISBLANK('Trust - Frontsheet'!H20),"",'Trust - Frontsheet'!H20)</f>
        <v/>
      </c>
      <c r="F8" s="86">
        <f>'Trust - Frontsheet'!I20</f>
        <v>2829</v>
      </c>
      <c r="G8" s="86">
        <f>'Trust - Frontsheet'!J20</f>
        <v>2402.5</v>
      </c>
      <c r="H8" s="86">
        <f>'Trust - Frontsheet'!K20</f>
        <v>2350</v>
      </c>
      <c r="I8" s="86">
        <f>'Trust - Frontsheet'!L20</f>
        <v>1966</v>
      </c>
      <c r="J8" s="86">
        <f>'Trust - Frontsheet'!M20</f>
        <v>2495.5</v>
      </c>
      <c r="K8" s="86">
        <f>'Trust - Frontsheet'!N20</f>
        <v>2231</v>
      </c>
      <c r="L8" s="86">
        <f>'Trust - Frontsheet'!O20</f>
        <v>1748</v>
      </c>
      <c r="M8" s="86">
        <f>'Trust - Frontsheet'!P20</f>
        <v>1690.5</v>
      </c>
      <c r="N8" s="86">
        <f>'Trust - Frontsheet'!Q20</f>
        <v>0</v>
      </c>
      <c r="O8" s="86">
        <f>'Trust - Frontsheet'!R20</f>
        <v>0</v>
      </c>
      <c r="P8" s="86">
        <f>'Trust - Frontsheet'!S20</f>
        <v>0</v>
      </c>
      <c r="Q8" s="86">
        <f>'Trust - Frontsheet'!T20</f>
        <v>0</v>
      </c>
      <c r="R8" s="86">
        <f>IF(OR('Trust - Frontsheet'!AA20="",'Trust - Frontsheet'!AA20="-"),0,('Trust - Frontsheet'!AA20))</f>
        <v>0.84924001413927186</v>
      </c>
      <c r="S8" s="86">
        <f>IF(OR('Trust - Frontsheet'!AB20="",'Trust - Frontsheet'!AB20="-"),0,('Trust - Frontsheet'!AB20))</f>
        <v>0.83659574468085107</v>
      </c>
      <c r="T8" s="86">
        <f>IF(OR('Trust - Frontsheet'!AC20="",'Trust - Frontsheet'!AC20="-"),0,('Trust - Frontsheet'!AC20))</f>
        <v>0.89400921658986177</v>
      </c>
      <c r="U8" s="86">
        <f>IF(OR('Trust - Frontsheet'!AD20="",'Trust - Frontsheet'!AD20="-"),0,('Trust - Frontsheet'!AD20))</f>
        <v>0.96710526315789469</v>
      </c>
      <c r="V8" s="86">
        <f>IF(OR('Trust - Frontsheet'!AE20="",'Trust - Frontsheet'!AE20="-"),0,('Trust - Frontsheet'!AE20))</f>
        <v>0</v>
      </c>
      <c r="W8" s="86">
        <f>IF(OR('Trust - Frontsheet'!AF20="",'Trust - Frontsheet'!AF20="-"),0,('Trust - Frontsheet'!AF20))</f>
        <v>0</v>
      </c>
      <c r="X8" s="86">
        <f>'Trust - Frontsheet'!U20</f>
        <v>1180</v>
      </c>
      <c r="Y8" s="86">
        <f>IF(OR('Trust - Frontsheet'!V20="",'Trust - Frontsheet'!V20="-"),0,('Trust - Frontsheet'!V20))</f>
        <v>3.9266949152542372</v>
      </c>
      <c r="Z8" s="86">
        <f>IF(OR('Trust - Frontsheet'!W20="",'Trust - Frontsheet'!W20="-"),0,('Trust - Frontsheet'!W20))</f>
        <v>3.0987288135593221</v>
      </c>
      <c r="AA8" s="86">
        <f>IF(OR('Trust - Frontsheet'!X20="",'Trust - Frontsheet'!X20="-"),0,('Trust - Frontsheet'!X20))</f>
        <v>0</v>
      </c>
      <c r="AB8" s="86">
        <f>IF(OR('Trust - Frontsheet'!Y20="",'Trust - Frontsheet'!Y20="-"),0,('Trust - Frontsheet'!Y20))</f>
        <v>0</v>
      </c>
      <c r="AC8" s="86">
        <f>IF(OR('Trust - Frontsheet'!Z20="",'Trust - Frontsheet'!Z20="-"),0,('Trust - Frontsheet'!Z20))</f>
        <v>7.0254237288135597</v>
      </c>
      <c r="AD8" s="86" t="str">
        <f>IF(A8="","",(IF(ISBLANK('Trust - Frontsheet'!F9),"",'Trust - Frontsheet'!F9)))</f>
        <v>https://www.walsallhealthcare.nhs.uk/about-us/how-we-are-run/declarations-and-notices/staffing/</v>
      </c>
    </row>
    <row r="9" spans="1:30" s="86" customFormat="1" x14ac:dyDescent="0.2">
      <c r="A9" s="86" t="str">
        <f>IF('Trust - Frontsheet'!D21=0,"",IF('Trust - Frontsheet'!D21="","",'Trust - Frontsheet'!D21))</f>
        <v>RBK02</v>
      </c>
      <c r="B9" s="86" t="str">
        <f>IF(ISBLANK('Trust - Frontsheet'!E21),"",'Trust - Frontsheet'!E21)</f>
        <v>MANOR HOSPITAL</v>
      </c>
      <c r="C9" s="86" t="str">
        <f>IF(ISBLANK('Trust - Frontsheet'!F21),"","'" &amp; 'Trust - Frontsheet'!F21 &amp; "'")</f>
        <v>'Ward 07'</v>
      </c>
      <c r="D9" s="86" t="str">
        <f>IF(ISBLANK('Trust - Frontsheet'!G21),"",'Trust - Frontsheet'!G21)</f>
        <v>320 - CARDIOLOGY</v>
      </c>
      <c r="E9" s="86" t="str">
        <f>IF(ISBLANK('Trust - Frontsheet'!H21),"",'Trust - Frontsheet'!H21)</f>
        <v/>
      </c>
      <c r="F9" s="86">
        <f>'Trust - Frontsheet'!I21</f>
        <v>1437.5</v>
      </c>
      <c r="G9" s="86">
        <f>'Trust - Frontsheet'!J21</f>
        <v>1414</v>
      </c>
      <c r="H9" s="86">
        <f>'Trust - Frontsheet'!K21</f>
        <v>1414.5</v>
      </c>
      <c r="I9" s="86">
        <f>'Trust - Frontsheet'!L21</f>
        <v>1244.5</v>
      </c>
      <c r="J9" s="86">
        <f>'Trust - Frontsheet'!M21</f>
        <v>1069.5</v>
      </c>
      <c r="K9" s="86">
        <f>'Trust - Frontsheet'!N21</f>
        <v>1058</v>
      </c>
      <c r="L9" s="86">
        <f>'Trust - Frontsheet'!O21</f>
        <v>1058</v>
      </c>
      <c r="M9" s="86">
        <f>'Trust - Frontsheet'!P21</f>
        <v>966</v>
      </c>
      <c r="N9" s="86">
        <f>'Trust - Frontsheet'!Q21</f>
        <v>0</v>
      </c>
      <c r="O9" s="86">
        <f>'Trust - Frontsheet'!R21</f>
        <v>0</v>
      </c>
      <c r="P9" s="86">
        <f>'Trust - Frontsheet'!S21</f>
        <v>0</v>
      </c>
      <c r="Q9" s="86">
        <f>'Trust - Frontsheet'!T21</f>
        <v>0</v>
      </c>
      <c r="R9" s="86">
        <f>IF(OR('Trust - Frontsheet'!AA21="",'Trust - Frontsheet'!AA21="-"),0,('Trust - Frontsheet'!AA21))</f>
        <v>0.98365217391304349</v>
      </c>
      <c r="S9" s="86">
        <f>IF(OR('Trust - Frontsheet'!AB21="",'Trust - Frontsheet'!AB21="-"),0,('Trust - Frontsheet'!AB21))</f>
        <v>0.87981618946624252</v>
      </c>
      <c r="T9" s="86">
        <f>IF(OR('Trust - Frontsheet'!AC21="",'Trust - Frontsheet'!AC21="-"),0,('Trust - Frontsheet'!AC21))</f>
        <v>0.989247311827957</v>
      </c>
      <c r="U9" s="86">
        <f>IF(OR('Trust - Frontsheet'!AD21="",'Trust - Frontsheet'!AD21="-"),0,('Trust - Frontsheet'!AD21))</f>
        <v>0.91304347826086951</v>
      </c>
      <c r="V9" s="86">
        <f>IF(OR('Trust - Frontsheet'!AE21="",'Trust - Frontsheet'!AE21="-"),0,('Trust - Frontsheet'!AE21))</f>
        <v>0</v>
      </c>
      <c r="W9" s="86">
        <f>IF(OR('Trust - Frontsheet'!AF21="",'Trust - Frontsheet'!AF21="-"),0,('Trust - Frontsheet'!AF21))</f>
        <v>0</v>
      </c>
      <c r="X9" s="86">
        <f>'Trust - Frontsheet'!U21</f>
        <v>662</v>
      </c>
      <c r="Y9" s="86">
        <f>IF(OR('Trust - Frontsheet'!V21="",'Trust - Frontsheet'!V21="-"),0,('Trust - Frontsheet'!V21))</f>
        <v>3.7341389728096677</v>
      </c>
      <c r="Z9" s="86">
        <f>IF(OR('Trust - Frontsheet'!W21="",'Trust - Frontsheet'!W21="-"),0,('Trust - Frontsheet'!W21))</f>
        <v>3.3391238670694863</v>
      </c>
      <c r="AA9" s="86">
        <f>IF(OR('Trust - Frontsheet'!X21="",'Trust - Frontsheet'!X21="-"),0,('Trust - Frontsheet'!X21))</f>
        <v>0</v>
      </c>
      <c r="AB9" s="86">
        <f>IF(OR('Trust - Frontsheet'!Y21="",'Trust - Frontsheet'!Y21="-"),0,('Trust - Frontsheet'!Y21))</f>
        <v>0</v>
      </c>
      <c r="AC9" s="86">
        <f>IF(OR('Trust - Frontsheet'!Z21="",'Trust - Frontsheet'!Z21="-"),0,('Trust - Frontsheet'!Z21))</f>
        <v>7.0732628398791544</v>
      </c>
      <c r="AD9" s="86" t="str">
        <f>IF(A9="","",(IF(ISBLANK('Trust - Frontsheet'!F9),"",'Trust - Frontsheet'!F9)))</f>
        <v>https://www.walsallhealthcare.nhs.uk/about-us/how-we-are-run/declarations-and-notices/staffing/</v>
      </c>
    </row>
    <row r="10" spans="1:30" s="86" customFormat="1" x14ac:dyDescent="0.2">
      <c r="A10" s="86" t="str">
        <f>IF('Trust - Frontsheet'!D22=0,"",IF('Trust - Frontsheet'!D22="","",'Trust - Frontsheet'!D22))</f>
        <v>RBK02</v>
      </c>
      <c r="B10" s="86" t="str">
        <f>IF(ISBLANK('Trust - Frontsheet'!E22),"",'Trust - Frontsheet'!E22)</f>
        <v>MANOR HOSPITAL</v>
      </c>
      <c r="C10" s="86" t="str">
        <f>IF(ISBLANK('Trust - Frontsheet'!F22),"","'" &amp; 'Trust - Frontsheet'!F22 &amp; "'")</f>
        <v>'Surgical Assessment Unit'</v>
      </c>
      <c r="D10" s="86" t="str">
        <f>IF(ISBLANK('Trust - Frontsheet'!G22),"",'Trust - Frontsheet'!G22)</f>
        <v>100 - GENERAL SURGERY</v>
      </c>
      <c r="E10" s="86" t="str">
        <f>IF(ISBLANK('Trust - Frontsheet'!H22),"",'Trust - Frontsheet'!H22)</f>
        <v/>
      </c>
      <c r="F10" s="86">
        <f>'Trust - Frontsheet'!I22</f>
        <v>800</v>
      </c>
      <c r="G10" s="86">
        <f>'Trust - Frontsheet'!J22</f>
        <v>783.3</v>
      </c>
      <c r="H10" s="86">
        <f>'Trust - Frontsheet'!K22</f>
        <v>356.5</v>
      </c>
      <c r="I10" s="86">
        <f>'Trust - Frontsheet'!L22</f>
        <v>332.5</v>
      </c>
      <c r="J10" s="86">
        <f>'Trust - Frontsheet'!M22</f>
        <v>0</v>
      </c>
      <c r="K10" s="86">
        <f>'Trust - Frontsheet'!N22</f>
        <v>0</v>
      </c>
      <c r="L10" s="86">
        <f>'Trust - Frontsheet'!O22</f>
        <v>0</v>
      </c>
      <c r="M10" s="86">
        <f>'Trust - Frontsheet'!P22</f>
        <v>0</v>
      </c>
      <c r="N10" s="86">
        <f>'Trust - Frontsheet'!Q22</f>
        <v>0</v>
      </c>
      <c r="O10" s="86">
        <f>'Trust - Frontsheet'!R22</f>
        <v>0</v>
      </c>
      <c r="P10" s="86">
        <f>'Trust - Frontsheet'!S22</f>
        <v>0</v>
      </c>
      <c r="Q10" s="86">
        <f>'Trust - Frontsheet'!T22</f>
        <v>0</v>
      </c>
      <c r="R10" s="86">
        <f>IF(OR('Trust - Frontsheet'!AA22="",'Trust - Frontsheet'!AA22="-"),0,('Trust - Frontsheet'!AA22))</f>
        <v>0.97912499999999991</v>
      </c>
      <c r="S10" s="86">
        <f>IF(OR('Trust - Frontsheet'!AB22="",'Trust - Frontsheet'!AB22="-"),0,('Trust - Frontsheet'!AB22))</f>
        <v>0.93267882187938289</v>
      </c>
      <c r="T10" s="86">
        <f>IF(OR('Trust - Frontsheet'!AC22="",'Trust - Frontsheet'!AC22="-"),0,('Trust - Frontsheet'!AC22))</f>
        <v>0</v>
      </c>
      <c r="U10" s="86">
        <f>IF(OR('Trust - Frontsheet'!AD22="",'Trust - Frontsheet'!AD22="-"),0,('Trust - Frontsheet'!AD22))</f>
        <v>0</v>
      </c>
      <c r="V10" s="86">
        <f>IF(OR('Trust - Frontsheet'!AE22="",'Trust - Frontsheet'!AE22="-"),0,('Trust - Frontsheet'!AE22))</f>
        <v>0</v>
      </c>
      <c r="W10" s="86">
        <f>IF(OR('Trust - Frontsheet'!AF22="",'Trust - Frontsheet'!AF22="-"),0,('Trust - Frontsheet'!AF22))</f>
        <v>0</v>
      </c>
      <c r="X10" s="86">
        <f>'Trust - Frontsheet'!U22</f>
        <v>12</v>
      </c>
      <c r="Y10" s="86">
        <f>IF(OR('Trust - Frontsheet'!V22="",'Trust - Frontsheet'!V22="-"),0,('Trust - Frontsheet'!V22))</f>
        <v>65.274999999999991</v>
      </c>
      <c r="Z10" s="86">
        <f>IF(OR('Trust - Frontsheet'!W22="",'Trust - Frontsheet'!W22="-"),0,('Trust - Frontsheet'!W22))</f>
        <v>27.708333333333332</v>
      </c>
      <c r="AA10" s="86">
        <f>IF(OR('Trust - Frontsheet'!X22="",'Trust - Frontsheet'!X22="-"),0,('Trust - Frontsheet'!X22))</f>
        <v>0</v>
      </c>
      <c r="AB10" s="86">
        <f>IF(OR('Trust - Frontsheet'!Y22="",'Trust - Frontsheet'!Y22="-"),0,('Trust - Frontsheet'!Y22))</f>
        <v>0</v>
      </c>
      <c r="AC10" s="86">
        <f>IF(OR('Trust - Frontsheet'!Z22="",'Trust - Frontsheet'!Z22="-"),0,('Trust - Frontsheet'!Z22))</f>
        <v>92.983333333333334</v>
      </c>
      <c r="AD10" s="86" t="str">
        <f>IF(A10="","",(IF(ISBLANK('Trust - Frontsheet'!F9),"",'Trust - Frontsheet'!F9)))</f>
        <v>https://www.walsallhealthcare.nhs.uk/about-us/how-we-are-run/declarations-and-notices/staffing/</v>
      </c>
    </row>
    <row r="11" spans="1:30" s="86" customFormat="1" x14ac:dyDescent="0.2">
      <c r="A11" s="86" t="str">
        <f>IF('Trust - Frontsheet'!D23=0,"",IF('Trust - Frontsheet'!D23="","",'Trust - Frontsheet'!D23))</f>
        <v>RBK02</v>
      </c>
      <c r="B11" s="86" t="str">
        <f>IF(ISBLANK('Trust - Frontsheet'!E23),"",'Trust - Frontsheet'!E23)</f>
        <v>MANOR HOSPITAL</v>
      </c>
      <c r="C11" s="86" t="str">
        <f>IF(ISBLANK('Trust - Frontsheet'!F23),"","'" &amp; 'Trust - Frontsheet'!F23 &amp; "'")</f>
        <v>'Ward 09'</v>
      </c>
      <c r="D11" s="86" t="str">
        <f>IF(ISBLANK('Trust - Frontsheet'!G23),"",'Trust - Frontsheet'!G23)</f>
        <v>110 - TRAUMA &amp; ORTHOPAEDICS</v>
      </c>
      <c r="E11" s="86" t="str">
        <f>IF(ISBLANK('Trust - Frontsheet'!H23),"",'Trust - Frontsheet'!H23)</f>
        <v/>
      </c>
      <c r="F11" s="86">
        <f>'Trust - Frontsheet'!I23</f>
        <v>1782.5</v>
      </c>
      <c r="G11" s="86">
        <f>'Trust - Frontsheet'!J23</f>
        <v>1438</v>
      </c>
      <c r="H11" s="86">
        <f>'Trust - Frontsheet'!K23</f>
        <v>1782.5</v>
      </c>
      <c r="I11" s="86">
        <f>'Trust - Frontsheet'!L23</f>
        <v>1382.5</v>
      </c>
      <c r="J11" s="86">
        <f>'Trust - Frontsheet'!M23</f>
        <v>1426</v>
      </c>
      <c r="K11" s="86">
        <f>'Trust - Frontsheet'!N23</f>
        <v>1161.5</v>
      </c>
      <c r="L11" s="86">
        <f>'Trust - Frontsheet'!O23</f>
        <v>1069.5</v>
      </c>
      <c r="M11" s="86">
        <f>'Trust - Frontsheet'!P23</f>
        <v>1000.5</v>
      </c>
      <c r="N11" s="86">
        <f>'Trust - Frontsheet'!Q23</f>
        <v>0</v>
      </c>
      <c r="O11" s="86">
        <f>'Trust - Frontsheet'!R23</f>
        <v>0</v>
      </c>
      <c r="P11" s="86">
        <f>'Trust - Frontsheet'!S23</f>
        <v>0</v>
      </c>
      <c r="Q11" s="86">
        <f>'Trust - Frontsheet'!T23</f>
        <v>0</v>
      </c>
      <c r="R11" s="86">
        <f>IF(OR('Trust - Frontsheet'!AA23="",'Trust - Frontsheet'!AA23="-"),0,('Trust - Frontsheet'!AA23))</f>
        <v>0.80673211781206167</v>
      </c>
      <c r="S11" s="86">
        <f>IF(OR('Trust - Frontsheet'!AB23="",'Trust - Frontsheet'!AB23="-"),0,('Trust - Frontsheet'!AB23))</f>
        <v>0.7755960729312763</v>
      </c>
      <c r="T11" s="86">
        <f>IF(OR('Trust - Frontsheet'!AC23="",'Trust - Frontsheet'!AC23="-"),0,('Trust - Frontsheet'!AC23))</f>
        <v>0.81451612903225812</v>
      </c>
      <c r="U11" s="86">
        <f>IF(OR('Trust - Frontsheet'!AD23="",'Trust - Frontsheet'!AD23="-"),0,('Trust - Frontsheet'!AD23))</f>
        <v>0.93548387096774188</v>
      </c>
      <c r="V11" s="86">
        <f>IF(OR('Trust - Frontsheet'!AE23="",'Trust - Frontsheet'!AE23="-"),0,('Trust - Frontsheet'!AE23))</f>
        <v>0</v>
      </c>
      <c r="W11" s="86">
        <f>IF(OR('Trust - Frontsheet'!AF23="",'Trust - Frontsheet'!AF23="-"),0,('Trust - Frontsheet'!AF23))</f>
        <v>0</v>
      </c>
      <c r="X11" s="86">
        <f>'Trust - Frontsheet'!U23</f>
        <v>876</v>
      </c>
      <c r="Y11" s="86">
        <f>IF(OR('Trust - Frontsheet'!V23="",'Trust - Frontsheet'!V23="-"),0,('Trust - Frontsheet'!V23))</f>
        <v>2.9674657534246576</v>
      </c>
      <c r="Z11" s="86">
        <f>IF(OR('Trust - Frontsheet'!W23="",'Trust - Frontsheet'!W23="-"),0,('Trust - Frontsheet'!W23))</f>
        <v>2.7203196347031962</v>
      </c>
      <c r="AA11" s="86">
        <f>IF(OR('Trust - Frontsheet'!X23="",'Trust - Frontsheet'!X23="-"),0,('Trust - Frontsheet'!X23))</f>
        <v>0</v>
      </c>
      <c r="AB11" s="86">
        <f>IF(OR('Trust - Frontsheet'!Y23="",'Trust - Frontsheet'!Y23="-"),0,('Trust - Frontsheet'!Y23))</f>
        <v>0</v>
      </c>
      <c r="AC11" s="86">
        <f>IF(OR('Trust - Frontsheet'!Z23="",'Trust - Frontsheet'!Z23="-"),0,('Trust - Frontsheet'!Z23))</f>
        <v>5.6877853881278542</v>
      </c>
      <c r="AD11" s="86" t="str">
        <f>IF(A11="","",(IF(ISBLANK('Trust - Frontsheet'!F9),"",'Trust - Frontsheet'!F9)))</f>
        <v>https://www.walsallhealthcare.nhs.uk/about-us/how-we-are-run/declarations-and-notices/staffing/</v>
      </c>
    </row>
    <row r="12" spans="1:30" s="86" customFormat="1" x14ac:dyDescent="0.2">
      <c r="A12" s="86" t="str">
        <f>IF('Trust - Frontsheet'!D24=0,"",IF('Trust - Frontsheet'!D24="","",'Trust - Frontsheet'!D24))</f>
        <v>RBK02</v>
      </c>
      <c r="B12" s="86" t="str">
        <f>IF(ISBLANK('Trust - Frontsheet'!E24),"",'Trust - Frontsheet'!E24)</f>
        <v>MANOR HOSPITAL</v>
      </c>
      <c r="C12" s="86" t="str">
        <f>IF(ISBLANK('Trust - Frontsheet'!F24),"","'" &amp; 'Trust - Frontsheet'!F24 &amp; "'")</f>
        <v>'Ward 14'</v>
      </c>
      <c r="D12" s="86" t="str">
        <f>IF(ISBLANK('Trust - Frontsheet'!G24),"",'Trust - Frontsheet'!G24)</f>
        <v>300 - GENERAL MEDICINE</v>
      </c>
      <c r="E12" s="86" t="str">
        <f>IF(ISBLANK('Trust - Frontsheet'!H24),"",'Trust - Frontsheet'!H24)</f>
        <v/>
      </c>
      <c r="F12" s="86">
        <f>'Trust - Frontsheet'!I24</f>
        <v>1092.5</v>
      </c>
      <c r="G12" s="86">
        <f>'Trust - Frontsheet'!J24</f>
        <v>1004.5</v>
      </c>
      <c r="H12" s="86">
        <f>'Trust - Frontsheet'!K24</f>
        <v>1426</v>
      </c>
      <c r="I12" s="86">
        <f>'Trust - Frontsheet'!L24</f>
        <v>1388</v>
      </c>
      <c r="J12" s="86">
        <f>'Trust - Frontsheet'!M24</f>
        <v>713</v>
      </c>
      <c r="K12" s="86">
        <f>'Trust - Frontsheet'!N24</f>
        <v>724.5</v>
      </c>
      <c r="L12" s="86">
        <f>'Trust - Frontsheet'!O24</f>
        <v>1069.5</v>
      </c>
      <c r="M12" s="86">
        <f>'Trust - Frontsheet'!P24</f>
        <v>989</v>
      </c>
      <c r="N12" s="86">
        <f>'Trust - Frontsheet'!Q24</f>
        <v>0</v>
      </c>
      <c r="O12" s="86">
        <f>'Trust - Frontsheet'!R24</f>
        <v>0</v>
      </c>
      <c r="P12" s="86">
        <f>'Trust - Frontsheet'!S24</f>
        <v>0</v>
      </c>
      <c r="Q12" s="86">
        <f>'Trust - Frontsheet'!T24</f>
        <v>0</v>
      </c>
      <c r="R12" s="86">
        <f>IF(OR('Trust - Frontsheet'!AA24="",'Trust - Frontsheet'!AA24="-"),0,('Trust - Frontsheet'!AA24))</f>
        <v>0.91945080091533182</v>
      </c>
      <c r="S12" s="86">
        <f>IF(OR('Trust - Frontsheet'!AB24="",'Trust - Frontsheet'!AB24="-"),0,('Trust - Frontsheet'!AB24))</f>
        <v>0.97335203366058909</v>
      </c>
      <c r="T12" s="86">
        <f>IF(OR('Trust - Frontsheet'!AC24="",'Trust - Frontsheet'!AC24="-"),0,('Trust - Frontsheet'!AC24))</f>
        <v>1.0161290322580645</v>
      </c>
      <c r="U12" s="86">
        <f>IF(OR('Trust - Frontsheet'!AD24="",'Trust - Frontsheet'!AD24="-"),0,('Trust - Frontsheet'!AD24))</f>
        <v>0.92473118279569888</v>
      </c>
      <c r="V12" s="86">
        <f>IF(OR('Trust - Frontsheet'!AE24="",'Trust - Frontsheet'!AE24="-"),0,('Trust - Frontsheet'!AE24))</f>
        <v>0</v>
      </c>
      <c r="W12" s="86">
        <f>IF(OR('Trust - Frontsheet'!AF24="",'Trust - Frontsheet'!AF24="-"),0,('Trust - Frontsheet'!AF24))</f>
        <v>0</v>
      </c>
      <c r="X12" s="86">
        <f>'Trust - Frontsheet'!U24</f>
        <v>755</v>
      </c>
      <c r="Y12" s="86">
        <f>IF(OR('Trust - Frontsheet'!V24="",'Trust - Frontsheet'!V24="-"),0,('Trust - Frontsheet'!V24))</f>
        <v>2.290066225165563</v>
      </c>
      <c r="Z12" s="86">
        <f>IF(OR('Trust - Frontsheet'!W24="",'Trust - Frontsheet'!W24="-"),0,('Trust - Frontsheet'!W24))</f>
        <v>3.1483443708609271</v>
      </c>
      <c r="AA12" s="86">
        <f>IF(OR('Trust - Frontsheet'!X24="",'Trust - Frontsheet'!X24="-"),0,('Trust - Frontsheet'!X24))</f>
        <v>0</v>
      </c>
      <c r="AB12" s="86">
        <f>IF(OR('Trust - Frontsheet'!Y24="",'Trust - Frontsheet'!Y24="-"),0,('Trust - Frontsheet'!Y24))</f>
        <v>0</v>
      </c>
      <c r="AC12" s="86">
        <f>IF(OR('Trust - Frontsheet'!Z24="",'Trust - Frontsheet'!Z24="-"),0,('Trust - Frontsheet'!Z24))</f>
        <v>5.4384105960264897</v>
      </c>
      <c r="AD12" s="86" t="str">
        <f>IF(A12="","",(IF(ISBLANK('Trust - Frontsheet'!F9),"",'Trust - Frontsheet'!F9)))</f>
        <v>https://www.walsallhealthcare.nhs.uk/about-us/how-we-are-run/declarations-and-notices/staffing/</v>
      </c>
    </row>
    <row r="13" spans="1:30" s="86" customFormat="1" x14ac:dyDescent="0.2">
      <c r="A13" s="86" t="str">
        <f>IF('Trust - Frontsheet'!D25=0,"",IF('Trust - Frontsheet'!D25="","",'Trust - Frontsheet'!D25))</f>
        <v>RBK02</v>
      </c>
      <c r="B13" s="86" t="str">
        <f>IF(ISBLANK('Trust - Frontsheet'!E25),"",'Trust - Frontsheet'!E25)</f>
        <v>MANOR HOSPITAL</v>
      </c>
      <c r="C13" s="86" t="str">
        <f>IF(ISBLANK('Trust - Frontsheet'!F25),"","'" &amp; 'Trust - Frontsheet'!F25 &amp; "'")</f>
        <v>'Ward 15'</v>
      </c>
      <c r="D13" s="86" t="str">
        <f>IF(ISBLANK('Trust - Frontsheet'!G25),"",'Trust - Frontsheet'!G25)</f>
        <v>302 - ENDOCRINOLOGY</v>
      </c>
      <c r="E13" s="86" t="str">
        <f>IF(ISBLANK('Trust - Frontsheet'!H25),"",'Trust - Frontsheet'!H25)</f>
        <v>300 - GENERAL MEDICINE</v>
      </c>
      <c r="F13" s="86">
        <f>'Trust - Frontsheet'!I25</f>
        <v>1426</v>
      </c>
      <c r="G13" s="86">
        <f>'Trust - Frontsheet'!J25</f>
        <v>1311</v>
      </c>
      <c r="H13" s="86">
        <f>'Trust - Frontsheet'!K25</f>
        <v>1426</v>
      </c>
      <c r="I13" s="86">
        <f>'Trust - Frontsheet'!L25</f>
        <v>1351.5</v>
      </c>
      <c r="J13" s="86">
        <f>'Trust - Frontsheet'!M25</f>
        <v>1069.5</v>
      </c>
      <c r="K13" s="86">
        <f>'Trust - Frontsheet'!N25</f>
        <v>1046.5</v>
      </c>
      <c r="L13" s="86">
        <f>'Trust - Frontsheet'!O25</f>
        <v>724.5</v>
      </c>
      <c r="M13" s="86">
        <f>'Trust - Frontsheet'!P25</f>
        <v>874</v>
      </c>
      <c r="N13" s="86">
        <f>'Trust - Frontsheet'!Q25</f>
        <v>0</v>
      </c>
      <c r="O13" s="86">
        <f>'Trust - Frontsheet'!R25</f>
        <v>0</v>
      </c>
      <c r="P13" s="86">
        <f>'Trust - Frontsheet'!S25</f>
        <v>0</v>
      </c>
      <c r="Q13" s="86">
        <f>'Trust - Frontsheet'!T25</f>
        <v>0</v>
      </c>
      <c r="R13" s="86">
        <f>IF(OR('Trust - Frontsheet'!AA25="",'Trust - Frontsheet'!AA25="-"),0,('Trust - Frontsheet'!AA25))</f>
        <v>0.91935483870967738</v>
      </c>
      <c r="S13" s="86">
        <f>IF(OR('Trust - Frontsheet'!AB25="",'Trust - Frontsheet'!AB25="-"),0,('Trust - Frontsheet'!AB25))</f>
        <v>0.94775596072931279</v>
      </c>
      <c r="T13" s="86">
        <f>IF(OR('Trust - Frontsheet'!AC25="",'Trust - Frontsheet'!AC25="-"),0,('Trust - Frontsheet'!AC25))</f>
        <v>0.978494623655914</v>
      </c>
      <c r="U13" s="86">
        <f>IF(OR('Trust - Frontsheet'!AD25="",'Trust - Frontsheet'!AD25="-"),0,('Trust - Frontsheet'!AD25))</f>
        <v>1.2063492063492063</v>
      </c>
      <c r="V13" s="86">
        <f>IF(OR('Trust - Frontsheet'!AE25="",'Trust - Frontsheet'!AE25="-"),0,('Trust - Frontsheet'!AE25))</f>
        <v>0</v>
      </c>
      <c r="W13" s="86">
        <f>IF(OR('Trust - Frontsheet'!AF25="",'Trust - Frontsheet'!AF25="-"),0,('Trust - Frontsheet'!AF25))</f>
        <v>0</v>
      </c>
      <c r="X13" s="86">
        <f>'Trust - Frontsheet'!U25</f>
        <v>862</v>
      </c>
      <c r="Y13" s="86">
        <f>IF(OR('Trust - Frontsheet'!V25="",'Trust - Frontsheet'!V25="-"),0,('Trust - Frontsheet'!V25))</f>
        <v>2.7349187935034802</v>
      </c>
      <c r="Z13" s="86">
        <f>IF(OR('Trust - Frontsheet'!W25="",'Trust - Frontsheet'!W25="-"),0,('Trust - Frontsheet'!W25))</f>
        <v>2.5817865429234339</v>
      </c>
      <c r="AA13" s="86">
        <f>IF(OR('Trust - Frontsheet'!X25="",'Trust - Frontsheet'!X25="-"),0,('Trust - Frontsheet'!X25))</f>
        <v>0</v>
      </c>
      <c r="AB13" s="86">
        <f>IF(OR('Trust - Frontsheet'!Y25="",'Trust - Frontsheet'!Y25="-"),0,('Trust - Frontsheet'!Y25))</f>
        <v>0</v>
      </c>
      <c r="AC13" s="86">
        <f>IF(OR('Trust - Frontsheet'!Z25="",'Trust - Frontsheet'!Z25="-"),0,('Trust - Frontsheet'!Z25))</f>
        <v>5.3167053364269146</v>
      </c>
      <c r="AD13" s="86" t="str">
        <f>IF(A13="","",(IF(ISBLANK('Trust - Frontsheet'!F9),"",'Trust - Frontsheet'!F9)))</f>
        <v>https://www.walsallhealthcare.nhs.uk/about-us/how-we-are-run/declarations-and-notices/staffing/</v>
      </c>
    </row>
    <row r="14" spans="1:30" s="86" customFormat="1" x14ac:dyDescent="0.2">
      <c r="A14" s="86" t="str">
        <f>IF('Trust - Frontsheet'!D26=0,"",IF('Trust - Frontsheet'!D26="","",'Trust - Frontsheet'!D26))</f>
        <v>RBK02</v>
      </c>
      <c r="B14" s="86" t="str">
        <f>IF(ISBLANK('Trust - Frontsheet'!E26),"",'Trust - Frontsheet'!E26)</f>
        <v>MANOR HOSPITAL</v>
      </c>
      <c r="C14" s="86" t="str">
        <f>IF(ISBLANK('Trust - Frontsheet'!F26),"","'" &amp; 'Trust - Frontsheet'!F26 &amp; "'")</f>
        <v>'Ward 16'</v>
      </c>
      <c r="D14" s="86" t="str">
        <f>IF(ISBLANK('Trust - Frontsheet'!G26),"",'Trust - Frontsheet'!G26)</f>
        <v>301 - GASTROENTEROLOGY</v>
      </c>
      <c r="E14" s="86" t="str">
        <f>IF(ISBLANK('Trust - Frontsheet'!H26),"",'Trust - Frontsheet'!H26)</f>
        <v>300 - GENERAL MEDICINE</v>
      </c>
      <c r="F14" s="86">
        <f>'Trust - Frontsheet'!I26</f>
        <v>1426</v>
      </c>
      <c r="G14" s="86">
        <f>'Trust - Frontsheet'!J26</f>
        <v>1284</v>
      </c>
      <c r="H14" s="86">
        <f>'Trust - Frontsheet'!K26</f>
        <v>1069.5</v>
      </c>
      <c r="I14" s="86">
        <f>'Trust - Frontsheet'!L26</f>
        <v>1274.25</v>
      </c>
      <c r="J14" s="86">
        <f>'Trust - Frontsheet'!M26</f>
        <v>736</v>
      </c>
      <c r="K14" s="86">
        <f>'Trust - Frontsheet'!N26</f>
        <v>747.5</v>
      </c>
      <c r="L14" s="86">
        <f>'Trust - Frontsheet'!O26</f>
        <v>1046.5</v>
      </c>
      <c r="M14" s="86">
        <f>'Trust - Frontsheet'!P26</f>
        <v>1115.5</v>
      </c>
      <c r="N14" s="86">
        <f>'Trust - Frontsheet'!Q26</f>
        <v>0</v>
      </c>
      <c r="O14" s="86">
        <f>'Trust - Frontsheet'!R26</f>
        <v>0</v>
      </c>
      <c r="P14" s="86">
        <f>'Trust - Frontsheet'!S26</f>
        <v>0</v>
      </c>
      <c r="Q14" s="86">
        <f>'Trust - Frontsheet'!T26</f>
        <v>0</v>
      </c>
      <c r="R14" s="86">
        <f>IF(OR('Trust - Frontsheet'!AA26="",'Trust - Frontsheet'!AA26="-"),0,('Trust - Frontsheet'!AA26))</f>
        <v>0.90042075736325389</v>
      </c>
      <c r="S14" s="86">
        <f>IF(OR('Trust - Frontsheet'!AB26="",'Trust - Frontsheet'!AB26="-"),0,('Trust - Frontsheet'!AB26))</f>
        <v>1.1914446002805048</v>
      </c>
      <c r="T14" s="86">
        <f>IF(OR('Trust - Frontsheet'!AC26="",'Trust - Frontsheet'!AC26="-"),0,('Trust - Frontsheet'!AC26))</f>
        <v>1.015625</v>
      </c>
      <c r="U14" s="86">
        <f>IF(OR('Trust - Frontsheet'!AD26="",'Trust - Frontsheet'!AD26="-"),0,('Trust - Frontsheet'!AD26))</f>
        <v>1.0659340659340659</v>
      </c>
      <c r="V14" s="86">
        <f>IF(OR('Trust - Frontsheet'!AE26="",'Trust - Frontsheet'!AE26="-"),0,('Trust - Frontsheet'!AE26))</f>
        <v>0</v>
      </c>
      <c r="W14" s="86">
        <f>IF(OR('Trust - Frontsheet'!AF26="",'Trust - Frontsheet'!AF26="-"),0,('Trust - Frontsheet'!AF26))</f>
        <v>0</v>
      </c>
      <c r="X14" s="86">
        <f>'Trust - Frontsheet'!U26</f>
        <v>778</v>
      </c>
      <c r="Y14" s="86">
        <f>IF(OR('Trust - Frontsheet'!V26="",'Trust - Frontsheet'!V26="-"),0,('Trust - Frontsheet'!V26))</f>
        <v>2.6111825192802058</v>
      </c>
      <c r="Z14" s="86">
        <f>IF(OR('Trust - Frontsheet'!W26="",'Trust - Frontsheet'!W26="-"),0,('Trust - Frontsheet'!W26))</f>
        <v>3.0716580976863752</v>
      </c>
      <c r="AA14" s="86">
        <f>IF(OR('Trust - Frontsheet'!X26="",'Trust - Frontsheet'!X26="-"),0,('Trust - Frontsheet'!X26))</f>
        <v>0</v>
      </c>
      <c r="AB14" s="86">
        <f>IF(OR('Trust - Frontsheet'!Y26="",'Trust - Frontsheet'!Y26="-"),0,('Trust - Frontsheet'!Y26))</f>
        <v>0</v>
      </c>
      <c r="AC14" s="86">
        <f>IF(OR('Trust - Frontsheet'!Z26="",'Trust - Frontsheet'!Z26="-"),0,('Trust - Frontsheet'!Z26))</f>
        <v>5.6828406169665806</v>
      </c>
      <c r="AD14" s="86" t="str">
        <f>IF(A14="","",(IF(ISBLANK('Trust - Frontsheet'!F9),"",'Trust - Frontsheet'!F9)))</f>
        <v>https://www.walsallhealthcare.nhs.uk/about-us/how-we-are-run/declarations-and-notices/staffing/</v>
      </c>
    </row>
    <row r="15" spans="1:30" s="86" customFormat="1" x14ac:dyDescent="0.2">
      <c r="A15" s="86" t="str">
        <f>IF('Trust - Frontsheet'!D27=0,"",IF('Trust - Frontsheet'!D27="","",'Trust - Frontsheet'!D27))</f>
        <v>RBK02</v>
      </c>
      <c r="B15" s="86" t="str">
        <f>IF(ISBLANK('Trust - Frontsheet'!E27),"",'Trust - Frontsheet'!E27)</f>
        <v>MANOR HOSPITAL</v>
      </c>
      <c r="C15" s="86" t="str">
        <f>IF(ISBLANK('Trust - Frontsheet'!F27),"","'" &amp; 'Trust - Frontsheet'!F27 &amp; "'")</f>
        <v>'Ward 17'</v>
      </c>
      <c r="D15" s="86" t="str">
        <f>IF(ISBLANK('Trust - Frontsheet'!G27),"",'Trust - Frontsheet'!G27)</f>
        <v>340 - RESPIRATORY MEDICINE</v>
      </c>
      <c r="E15" s="86" t="str">
        <f>IF(ISBLANK('Trust - Frontsheet'!H27),"",'Trust - Frontsheet'!H27)</f>
        <v>300 - GENERAL MEDICINE</v>
      </c>
      <c r="F15" s="86">
        <f>'Trust - Frontsheet'!I27</f>
        <v>1426</v>
      </c>
      <c r="G15" s="86">
        <f>'Trust - Frontsheet'!J27</f>
        <v>1374.5</v>
      </c>
      <c r="H15" s="86">
        <f>'Trust - Frontsheet'!K27</f>
        <v>1391.5</v>
      </c>
      <c r="I15" s="86">
        <f>'Trust - Frontsheet'!L27</f>
        <v>1139.5</v>
      </c>
      <c r="J15" s="86">
        <f>'Trust - Frontsheet'!M27</f>
        <v>1069.5</v>
      </c>
      <c r="K15" s="86">
        <f>'Trust - Frontsheet'!N27</f>
        <v>1092.5</v>
      </c>
      <c r="L15" s="86">
        <f>'Trust - Frontsheet'!O27</f>
        <v>1023.5</v>
      </c>
      <c r="M15" s="86">
        <f>'Trust - Frontsheet'!P27</f>
        <v>983</v>
      </c>
      <c r="N15" s="86">
        <f>'Trust - Frontsheet'!Q27</f>
        <v>0</v>
      </c>
      <c r="O15" s="86">
        <f>'Trust - Frontsheet'!R27</f>
        <v>0</v>
      </c>
      <c r="P15" s="86">
        <f>'Trust - Frontsheet'!S27</f>
        <v>0</v>
      </c>
      <c r="Q15" s="86">
        <f>'Trust - Frontsheet'!T27</f>
        <v>0</v>
      </c>
      <c r="R15" s="86">
        <f>IF(OR('Trust - Frontsheet'!AA27="",'Trust - Frontsheet'!AA27="-"),0,('Trust - Frontsheet'!AA27))</f>
        <v>0.96388499298737729</v>
      </c>
      <c r="S15" s="86">
        <f>IF(OR('Trust - Frontsheet'!AB27="",'Trust - Frontsheet'!AB27="-"),0,('Trust - Frontsheet'!AB27))</f>
        <v>0.81890046712181097</v>
      </c>
      <c r="T15" s="86">
        <f>IF(OR('Trust - Frontsheet'!AC27="",'Trust - Frontsheet'!AC27="-"),0,('Trust - Frontsheet'!AC27))</f>
        <v>1.021505376344086</v>
      </c>
      <c r="U15" s="86">
        <f>IF(OR('Trust - Frontsheet'!AD27="",'Trust - Frontsheet'!AD27="-"),0,('Trust - Frontsheet'!AD27))</f>
        <v>0.96042989741084517</v>
      </c>
      <c r="V15" s="86">
        <f>IF(OR('Trust - Frontsheet'!AE27="",'Trust - Frontsheet'!AE27="-"),0,('Trust - Frontsheet'!AE27))</f>
        <v>0</v>
      </c>
      <c r="W15" s="86">
        <f>IF(OR('Trust - Frontsheet'!AF27="",'Trust - Frontsheet'!AF27="-"),0,('Trust - Frontsheet'!AF27))</f>
        <v>0</v>
      </c>
      <c r="X15" s="86">
        <f>'Trust - Frontsheet'!U27</f>
        <v>771</v>
      </c>
      <c r="Y15" s="86">
        <f>IF(OR('Trust - Frontsheet'!V27="",'Trust - Frontsheet'!V27="-"),0,('Trust - Frontsheet'!V27))</f>
        <v>3.1997405966277563</v>
      </c>
      <c r="Z15" s="86">
        <f>IF(OR('Trust - Frontsheet'!W27="",'Trust - Frontsheet'!W27="-"),0,('Trust - Frontsheet'!W27))</f>
        <v>2.7529182879377432</v>
      </c>
      <c r="AA15" s="86">
        <f>IF(OR('Trust - Frontsheet'!X27="",'Trust - Frontsheet'!X27="-"),0,('Trust - Frontsheet'!X27))</f>
        <v>0</v>
      </c>
      <c r="AB15" s="86">
        <f>IF(OR('Trust - Frontsheet'!Y27="",'Trust - Frontsheet'!Y27="-"),0,('Trust - Frontsheet'!Y27))</f>
        <v>0</v>
      </c>
      <c r="AC15" s="86">
        <f>IF(OR('Trust - Frontsheet'!Z27="",'Trust - Frontsheet'!Z27="-"),0,('Trust - Frontsheet'!Z27))</f>
        <v>5.9526588845654995</v>
      </c>
      <c r="AD15" s="86" t="str">
        <f>IF(A15="","",(IF(ISBLANK('Trust - Frontsheet'!F9),"",'Trust - Frontsheet'!F9)))</f>
        <v>https://www.walsallhealthcare.nhs.uk/about-us/how-we-are-run/declarations-and-notices/staffing/</v>
      </c>
    </row>
    <row r="16" spans="1:30" s="86" customFormat="1" x14ac:dyDescent="0.2">
      <c r="A16" s="86" t="str">
        <f>IF('Trust - Frontsheet'!D28=0,"",IF('Trust - Frontsheet'!D28="","",'Trust - Frontsheet'!D28))</f>
        <v>RBK02</v>
      </c>
      <c r="B16" s="86" t="str">
        <f>IF(ISBLANK('Trust - Frontsheet'!E28),"",'Trust - Frontsheet'!E28)</f>
        <v>MANOR HOSPITAL</v>
      </c>
      <c r="C16" s="86" t="str">
        <f>IF(ISBLANK('Trust - Frontsheet'!F28),"","'" &amp; 'Trust - Frontsheet'!F28 &amp; "'")</f>
        <v>'Intensive Care Unit'</v>
      </c>
      <c r="D16" s="86" t="str">
        <f>IF(ISBLANK('Trust - Frontsheet'!G28),"",'Trust - Frontsheet'!G28)</f>
        <v>100 - GENERAL SURGERY</v>
      </c>
      <c r="E16" s="86" t="str">
        <f>IF(ISBLANK('Trust - Frontsheet'!H28),"",'Trust - Frontsheet'!H28)</f>
        <v>192 - CRITICAL CARE MEDICINE</v>
      </c>
      <c r="F16" s="86">
        <f>'Trust - Frontsheet'!I28</f>
        <v>3990.5</v>
      </c>
      <c r="G16" s="86">
        <f>'Trust - Frontsheet'!J28</f>
        <v>3980.5</v>
      </c>
      <c r="H16" s="86">
        <f>'Trust - Frontsheet'!K28</f>
        <v>362.25</v>
      </c>
      <c r="I16" s="86">
        <f>'Trust - Frontsheet'!L28</f>
        <v>258.25</v>
      </c>
      <c r="J16" s="86">
        <f>'Trust - Frontsheet'!M28</f>
        <v>3933</v>
      </c>
      <c r="K16" s="86">
        <f>'Trust - Frontsheet'!N28</f>
        <v>3879.5</v>
      </c>
      <c r="L16" s="86">
        <f>'Trust - Frontsheet'!O28</f>
        <v>356.5</v>
      </c>
      <c r="M16" s="86">
        <f>'Trust - Frontsheet'!P28</f>
        <v>253</v>
      </c>
      <c r="N16" s="86">
        <f>'Trust - Frontsheet'!Q28</f>
        <v>0</v>
      </c>
      <c r="O16" s="86">
        <f>'Trust - Frontsheet'!R28</f>
        <v>0</v>
      </c>
      <c r="P16" s="86">
        <f>'Trust - Frontsheet'!S28</f>
        <v>0</v>
      </c>
      <c r="Q16" s="86">
        <f>'Trust - Frontsheet'!T28</f>
        <v>0</v>
      </c>
      <c r="R16" s="86">
        <f>IF(OR('Trust - Frontsheet'!AA28="",'Trust - Frontsheet'!AA28="-"),0,('Trust - Frontsheet'!AA28))</f>
        <v>0.99749404836486655</v>
      </c>
      <c r="S16" s="86">
        <f>IF(OR('Trust - Frontsheet'!AB28="",'Trust - Frontsheet'!AB28="-"),0,('Trust - Frontsheet'!AB28))</f>
        <v>0.71290545203588684</v>
      </c>
      <c r="T16" s="86">
        <f>IF(OR('Trust - Frontsheet'!AC28="",'Trust - Frontsheet'!AC28="-"),0,('Trust - Frontsheet'!AC28))</f>
        <v>0.98639715230104241</v>
      </c>
      <c r="U16" s="86">
        <f>IF(OR('Trust - Frontsheet'!AD28="",'Trust - Frontsheet'!AD28="-"),0,('Trust - Frontsheet'!AD28))</f>
        <v>0.70967741935483875</v>
      </c>
      <c r="V16" s="86">
        <f>IF(OR('Trust - Frontsheet'!AE28="",'Trust - Frontsheet'!AE28="-"),0,('Trust - Frontsheet'!AE28))</f>
        <v>0</v>
      </c>
      <c r="W16" s="86">
        <f>IF(OR('Trust - Frontsheet'!AF28="",'Trust - Frontsheet'!AF28="-"),0,('Trust - Frontsheet'!AF28))</f>
        <v>0</v>
      </c>
      <c r="X16" s="86">
        <f>'Trust - Frontsheet'!U28</f>
        <v>344</v>
      </c>
      <c r="Y16" s="86">
        <f>IF(OR('Trust - Frontsheet'!V28="",'Trust - Frontsheet'!V28="-"),0,('Trust - Frontsheet'!V28))</f>
        <v>22.848837209302324</v>
      </c>
      <c r="Z16" s="86">
        <f>IF(OR('Trust - Frontsheet'!W28="",'Trust - Frontsheet'!W28="-"),0,('Trust - Frontsheet'!W28))</f>
        <v>1.4861918604651163</v>
      </c>
      <c r="AA16" s="86">
        <f>IF(OR('Trust - Frontsheet'!X28="",'Trust - Frontsheet'!X28="-"),0,('Trust - Frontsheet'!X28))</f>
        <v>0</v>
      </c>
      <c r="AB16" s="86">
        <f>IF(OR('Trust - Frontsheet'!Y28="",'Trust - Frontsheet'!Y28="-"),0,('Trust - Frontsheet'!Y28))</f>
        <v>0</v>
      </c>
      <c r="AC16" s="86">
        <f>IF(OR('Trust - Frontsheet'!Z28="",'Trust - Frontsheet'!Z28="-"),0,('Trust - Frontsheet'!Z28))</f>
        <v>24.33502906976744</v>
      </c>
      <c r="AD16" s="86" t="str">
        <f>IF(A16="","",(IF(ISBLANK('Trust - Frontsheet'!F9),"",'Trust - Frontsheet'!F9)))</f>
        <v>https://www.walsallhealthcare.nhs.uk/about-us/how-we-are-run/declarations-and-notices/staffing/</v>
      </c>
    </row>
    <row r="17" spans="1:30" s="86" customFormat="1" x14ac:dyDescent="0.2">
      <c r="A17" s="86" t="str">
        <f>IF('Trust - Frontsheet'!D29=0,"",IF('Trust - Frontsheet'!D29="","",'Trust - Frontsheet'!D29))</f>
        <v>RBK02</v>
      </c>
      <c r="B17" s="86" t="str">
        <f>IF(ISBLANK('Trust - Frontsheet'!E29),"",'Trust - Frontsheet'!E29)</f>
        <v>MANOR HOSPITAL</v>
      </c>
      <c r="C17" s="86" t="str">
        <f>IF(ISBLANK('Trust - Frontsheet'!F29),"","'" &amp; 'Trust - Frontsheet'!F29 &amp; "'")</f>
        <v>'Ward 20A'</v>
      </c>
      <c r="D17" s="86" t="str">
        <f>IF(ISBLANK('Trust - Frontsheet'!G29),"",'Trust - Frontsheet'!G29)</f>
        <v>110 - TRAUMA &amp; ORTHOPAEDICS</v>
      </c>
      <c r="E17" s="86" t="str">
        <f>IF(ISBLANK('Trust - Frontsheet'!H29),"",'Trust - Frontsheet'!H29)</f>
        <v/>
      </c>
      <c r="F17" s="86">
        <f>'Trust - Frontsheet'!I29</f>
        <v>1069.5</v>
      </c>
      <c r="G17" s="86">
        <f>'Trust - Frontsheet'!J29</f>
        <v>1023.5</v>
      </c>
      <c r="H17" s="86">
        <f>'Trust - Frontsheet'!K29</f>
        <v>713</v>
      </c>
      <c r="I17" s="86">
        <f>'Trust - Frontsheet'!L29</f>
        <v>690</v>
      </c>
      <c r="J17" s="86">
        <f>'Trust - Frontsheet'!M29</f>
        <v>713</v>
      </c>
      <c r="K17" s="86">
        <f>'Trust - Frontsheet'!N29</f>
        <v>713</v>
      </c>
      <c r="L17" s="86">
        <f>'Trust - Frontsheet'!O29</f>
        <v>356.5</v>
      </c>
      <c r="M17" s="86">
        <f>'Trust - Frontsheet'!P29</f>
        <v>356.5</v>
      </c>
      <c r="N17" s="86">
        <f>'Trust - Frontsheet'!Q29</f>
        <v>0</v>
      </c>
      <c r="O17" s="86">
        <f>'Trust - Frontsheet'!R29</f>
        <v>0</v>
      </c>
      <c r="P17" s="86">
        <f>'Trust - Frontsheet'!S29</f>
        <v>0</v>
      </c>
      <c r="Q17" s="86">
        <f>'Trust - Frontsheet'!T29</f>
        <v>0</v>
      </c>
      <c r="R17" s="86">
        <f>IF(OR('Trust - Frontsheet'!AA29="",'Trust - Frontsheet'!AA29="-"),0,('Trust - Frontsheet'!AA29))</f>
        <v>0.956989247311828</v>
      </c>
      <c r="S17" s="86">
        <f>IF(OR('Trust - Frontsheet'!AB29="",'Trust - Frontsheet'!AB29="-"),0,('Trust - Frontsheet'!AB29))</f>
        <v>0.967741935483871</v>
      </c>
      <c r="T17" s="86">
        <f>IF(OR('Trust - Frontsheet'!AC29="",'Trust - Frontsheet'!AC29="-"),0,('Trust - Frontsheet'!AC29))</f>
        <v>1</v>
      </c>
      <c r="U17" s="86">
        <f>IF(OR('Trust - Frontsheet'!AD29="",'Trust - Frontsheet'!AD29="-"),0,('Trust - Frontsheet'!AD29))</f>
        <v>1</v>
      </c>
      <c r="V17" s="86">
        <f>IF(OR('Trust - Frontsheet'!AE29="",'Trust - Frontsheet'!AE29="-"),0,('Trust - Frontsheet'!AE29))</f>
        <v>0</v>
      </c>
      <c r="W17" s="86">
        <f>IF(OR('Trust - Frontsheet'!AF29="",'Trust - Frontsheet'!AF29="-"),0,('Trust - Frontsheet'!AF29))</f>
        <v>0</v>
      </c>
      <c r="X17" s="86">
        <f>'Trust - Frontsheet'!U29</f>
        <v>461</v>
      </c>
      <c r="Y17" s="86">
        <f>IF(OR('Trust - Frontsheet'!V29="",'Trust - Frontsheet'!V29="-"),0,('Trust - Frontsheet'!V29))</f>
        <v>3.7668112798264644</v>
      </c>
      <c r="Z17" s="86">
        <f>IF(OR('Trust - Frontsheet'!W29="",'Trust - Frontsheet'!W29="-"),0,('Trust - Frontsheet'!W29))</f>
        <v>2.270065075921909</v>
      </c>
      <c r="AA17" s="86">
        <f>IF(OR('Trust - Frontsheet'!X29="",'Trust - Frontsheet'!X29="-"),0,('Trust - Frontsheet'!X29))</f>
        <v>0</v>
      </c>
      <c r="AB17" s="86">
        <f>IF(OR('Trust - Frontsheet'!Y29="",'Trust - Frontsheet'!Y29="-"),0,('Trust - Frontsheet'!Y29))</f>
        <v>0</v>
      </c>
      <c r="AC17" s="86">
        <f>IF(OR('Trust - Frontsheet'!Z29="",'Trust - Frontsheet'!Z29="-"),0,('Trust - Frontsheet'!Z29))</f>
        <v>6.0368763557483733</v>
      </c>
      <c r="AD17" s="86" t="str">
        <f>IF(A17="","",(IF(ISBLANK('Trust - Frontsheet'!F9),"",'Trust - Frontsheet'!F9)))</f>
        <v>https://www.walsallhealthcare.nhs.uk/about-us/how-we-are-run/declarations-and-notices/staffing/</v>
      </c>
    </row>
    <row r="18" spans="1:30" s="86" customFormat="1" x14ac:dyDescent="0.2">
      <c r="A18" s="86" t="str">
        <f>IF('Trust - Frontsheet'!D30=0,"",IF('Trust - Frontsheet'!D30="","",'Trust - Frontsheet'!D30))</f>
        <v>RBK02</v>
      </c>
      <c r="B18" s="86" t="str">
        <f>IF(ISBLANK('Trust - Frontsheet'!E30),"",'Trust - Frontsheet'!E30)</f>
        <v>MANOR HOSPITAL</v>
      </c>
      <c r="C18" s="86" t="str">
        <f>IF(ISBLANK('Trust - Frontsheet'!F30),"","'" &amp; 'Trust - Frontsheet'!F30 &amp; "'")</f>
        <v>'Ward 20B/20C'</v>
      </c>
      <c r="D18" s="86" t="str">
        <f>IF(ISBLANK('Trust - Frontsheet'!G30),"",'Trust - Frontsheet'!G30)</f>
        <v>100 - GENERAL SURGERY</v>
      </c>
      <c r="E18" s="86" t="str">
        <f>IF(ISBLANK('Trust - Frontsheet'!H30),"",'Trust - Frontsheet'!H30)</f>
        <v/>
      </c>
      <c r="F18" s="86">
        <f>'Trust - Frontsheet'!I30</f>
        <v>1334</v>
      </c>
      <c r="G18" s="86">
        <f>'Trust - Frontsheet'!J30</f>
        <v>1288.5</v>
      </c>
      <c r="H18" s="86">
        <f>'Trust - Frontsheet'!K30</f>
        <v>1092.5</v>
      </c>
      <c r="I18" s="86">
        <f>'Trust - Frontsheet'!L30</f>
        <v>990.5</v>
      </c>
      <c r="J18" s="86">
        <f>'Trust - Frontsheet'!M30</f>
        <v>736</v>
      </c>
      <c r="K18" s="86">
        <f>'Trust - Frontsheet'!N30</f>
        <v>713</v>
      </c>
      <c r="L18" s="86">
        <f>'Trust - Frontsheet'!O30</f>
        <v>713</v>
      </c>
      <c r="M18" s="86">
        <f>'Trust - Frontsheet'!P30</f>
        <v>713</v>
      </c>
      <c r="N18" s="86">
        <f>'Trust - Frontsheet'!Q30</f>
        <v>0</v>
      </c>
      <c r="O18" s="86">
        <f>'Trust - Frontsheet'!R30</f>
        <v>0</v>
      </c>
      <c r="P18" s="86">
        <f>'Trust - Frontsheet'!S30</f>
        <v>0</v>
      </c>
      <c r="Q18" s="86">
        <f>'Trust - Frontsheet'!T30</f>
        <v>0</v>
      </c>
      <c r="R18" s="86">
        <f>IF(OR('Trust - Frontsheet'!AA30="",'Trust - Frontsheet'!AA30="-"),0,('Trust - Frontsheet'!AA30))</f>
        <v>0.96589205397301348</v>
      </c>
      <c r="S18" s="86">
        <f>IF(OR('Trust - Frontsheet'!AB30="",'Trust - Frontsheet'!AB30="-"),0,('Trust - Frontsheet'!AB30))</f>
        <v>0.90663615560640731</v>
      </c>
      <c r="T18" s="86">
        <f>IF(OR('Trust - Frontsheet'!AC30="",'Trust - Frontsheet'!AC30="-"),0,('Trust - Frontsheet'!AC30))</f>
        <v>0.96875</v>
      </c>
      <c r="U18" s="86">
        <f>IF(OR('Trust - Frontsheet'!AD30="",'Trust - Frontsheet'!AD30="-"),0,('Trust - Frontsheet'!AD30))</f>
        <v>1</v>
      </c>
      <c r="V18" s="86">
        <f>IF(OR('Trust - Frontsheet'!AE30="",'Trust - Frontsheet'!AE30="-"),0,('Trust - Frontsheet'!AE30))</f>
        <v>0</v>
      </c>
      <c r="W18" s="86">
        <f>IF(OR('Trust - Frontsheet'!AF30="",'Trust - Frontsheet'!AF30="-"),0,('Trust - Frontsheet'!AF30))</f>
        <v>0</v>
      </c>
      <c r="X18" s="86">
        <f>'Trust - Frontsheet'!U30</f>
        <v>605</v>
      </c>
      <c r="Y18" s="86">
        <f>IF(OR('Trust - Frontsheet'!V30="",'Trust - Frontsheet'!V30="-"),0,('Trust - Frontsheet'!V30))</f>
        <v>3.3082644628099174</v>
      </c>
      <c r="Z18" s="86">
        <f>IF(OR('Trust - Frontsheet'!W30="",'Trust - Frontsheet'!W30="-"),0,('Trust - Frontsheet'!W30))</f>
        <v>2.8157024793388428</v>
      </c>
      <c r="AA18" s="86">
        <f>IF(OR('Trust - Frontsheet'!X30="",'Trust - Frontsheet'!X30="-"),0,('Trust - Frontsheet'!X30))</f>
        <v>0</v>
      </c>
      <c r="AB18" s="86">
        <f>IF(OR('Trust - Frontsheet'!Y30="",'Trust - Frontsheet'!Y30="-"),0,('Trust - Frontsheet'!Y30))</f>
        <v>0</v>
      </c>
      <c r="AC18" s="86">
        <f>IF(OR('Trust - Frontsheet'!Z30="",'Trust - Frontsheet'!Z30="-"),0,('Trust - Frontsheet'!Z30))</f>
        <v>6.1239669421487601</v>
      </c>
      <c r="AD18" s="86" t="str">
        <f>IF(A18="","",(IF(ISBLANK('Trust - Frontsheet'!F9),"",'Trust - Frontsheet'!F9)))</f>
        <v>https://www.walsallhealthcare.nhs.uk/about-us/how-we-are-run/declarations-and-notices/staffing/</v>
      </c>
    </row>
    <row r="19" spans="1:30" s="86" customFormat="1" x14ac:dyDescent="0.2">
      <c r="A19" s="86" t="str">
        <f>IF('Trust - Frontsheet'!D31=0,"",IF('Trust - Frontsheet'!D31="","",'Trust - Frontsheet'!D31))</f>
        <v>RBK02</v>
      </c>
      <c r="B19" s="86" t="str">
        <f>IF(ISBLANK('Trust - Frontsheet'!E31),"",'Trust - Frontsheet'!E31)</f>
        <v>MANOR HOSPITAL</v>
      </c>
      <c r="C19" s="86" t="str">
        <f>IF(ISBLANK('Trust - Frontsheet'!F31),"","'" &amp; 'Trust - Frontsheet'!F31 &amp; "'")</f>
        <v>'Ward 21'</v>
      </c>
      <c r="D19" s="86" t="str">
        <f>IF(ISBLANK('Trust - Frontsheet'!G31),"",'Trust - Frontsheet'!G31)</f>
        <v>420 - PAEDIATRICS</v>
      </c>
      <c r="E19" s="86" t="str">
        <f>IF(ISBLANK('Trust - Frontsheet'!H31),"",'Trust - Frontsheet'!H31)</f>
        <v>171 - PAEDIATRIC SURGERY</v>
      </c>
      <c r="F19" s="86">
        <f>'Trust - Frontsheet'!I31</f>
        <v>1426</v>
      </c>
      <c r="G19" s="86">
        <f>'Trust - Frontsheet'!J31</f>
        <v>1467</v>
      </c>
      <c r="H19" s="86">
        <f>'Trust - Frontsheet'!K31</f>
        <v>0</v>
      </c>
      <c r="I19" s="86">
        <f>'Trust - Frontsheet'!L31</f>
        <v>0</v>
      </c>
      <c r="J19" s="86">
        <f>'Trust - Frontsheet'!M31</f>
        <v>1426</v>
      </c>
      <c r="K19" s="86">
        <f>'Trust - Frontsheet'!N31</f>
        <v>1414.5</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1.0287517531556802</v>
      </c>
      <c r="S19" s="86">
        <f>IF(OR('Trust - Frontsheet'!AB31="",'Trust - Frontsheet'!AB31="-"),0,('Trust - Frontsheet'!AB31))</f>
        <v>0</v>
      </c>
      <c r="T19" s="86">
        <f>IF(OR('Trust - Frontsheet'!AC31="",'Trust - Frontsheet'!AC31="-"),0,('Trust - Frontsheet'!AC31))</f>
        <v>0.99193548387096775</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439</v>
      </c>
      <c r="Y19" s="86">
        <f>IF(OR('Trust - Frontsheet'!V31="",'Trust - Frontsheet'!V31="-"),0,('Trust - Frontsheet'!V31))</f>
        <v>6.5637813211845106</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6.5637813211845106</v>
      </c>
      <c r="AD19" s="86" t="str">
        <f>IF(A19="","",(IF(ISBLANK('Trust - Frontsheet'!F9),"",'Trust - Frontsheet'!F9)))</f>
        <v>https://www.walsallhealthcare.nhs.uk/about-us/how-we-are-run/declarations-and-notices/staffing/</v>
      </c>
    </row>
    <row r="20" spans="1:30" s="86" customFormat="1" x14ac:dyDescent="0.2">
      <c r="A20" s="86" t="str">
        <f>IF('Trust - Frontsheet'!D32=0,"",IF('Trust - Frontsheet'!D32="","",'Trust - Frontsheet'!D32))</f>
        <v>RBK02</v>
      </c>
      <c r="B20" s="86" t="str">
        <f>IF(ISBLANK('Trust - Frontsheet'!E32),"",'Trust - Frontsheet'!E32)</f>
        <v>MANOR HOSPITAL</v>
      </c>
      <c r="C20" s="86" t="str">
        <f>IF(ISBLANK('Trust - Frontsheet'!F32),"","'" &amp; 'Trust - Frontsheet'!F32 &amp; "'")</f>
        <v>'Ward 23'</v>
      </c>
      <c r="D20" s="86" t="str">
        <f>IF(ISBLANK('Trust - Frontsheet'!G32),"",'Trust - Frontsheet'!G32)</f>
        <v>502 - GYNAECOLOGY</v>
      </c>
      <c r="E20" s="86" t="str">
        <f>IF(ISBLANK('Trust - Frontsheet'!H32),"",'Trust - Frontsheet'!H32)</f>
        <v>100 - GENERAL SURGERY</v>
      </c>
      <c r="F20" s="86">
        <f>'Trust - Frontsheet'!I32</f>
        <v>713</v>
      </c>
      <c r="G20" s="86">
        <f>'Trust - Frontsheet'!J32</f>
        <v>788</v>
      </c>
      <c r="H20" s="86">
        <f>'Trust - Frontsheet'!K32</f>
        <v>713</v>
      </c>
      <c r="I20" s="86">
        <f>'Trust - Frontsheet'!L32</f>
        <v>641.5</v>
      </c>
      <c r="J20" s="86">
        <f>'Trust - Frontsheet'!M32</f>
        <v>713</v>
      </c>
      <c r="K20" s="86">
        <f>'Trust - Frontsheet'!N32</f>
        <v>713</v>
      </c>
      <c r="L20" s="86">
        <f>'Trust - Frontsheet'!O32</f>
        <v>356.5</v>
      </c>
      <c r="M20" s="86">
        <f>'Trust - Frontsheet'!P32</f>
        <v>345</v>
      </c>
      <c r="N20" s="86">
        <f>'Trust - Frontsheet'!Q32</f>
        <v>0</v>
      </c>
      <c r="O20" s="86">
        <f>'Trust - Frontsheet'!R32</f>
        <v>0</v>
      </c>
      <c r="P20" s="86">
        <f>'Trust - Frontsheet'!S32</f>
        <v>0</v>
      </c>
      <c r="Q20" s="86">
        <f>'Trust - Frontsheet'!T32</f>
        <v>0</v>
      </c>
      <c r="R20" s="86">
        <f>IF(OR('Trust - Frontsheet'!AA32="",'Trust - Frontsheet'!AA32="-"),0,('Trust - Frontsheet'!AA32))</f>
        <v>1.1051893408134643</v>
      </c>
      <c r="S20" s="86">
        <f>IF(OR('Trust - Frontsheet'!AB32="",'Trust - Frontsheet'!AB32="-"),0,('Trust - Frontsheet'!AB32))</f>
        <v>0.89971949509116411</v>
      </c>
      <c r="T20" s="86">
        <f>IF(OR('Trust - Frontsheet'!AC32="",'Trust - Frontsheet'!AC32="-"),0,('Trust - Frontsheet'!AC32))</f>
        <v>1</v>
      </c>
      <c r="U20" s="86">
        <f>IF(OR('Trust - Frontsheet'!AD32="",'Trust - Frontsheet'!AD32="-"),0,('Trust - Frontsheet'!AD32))</f>
        <v>0.967741935483871</v>
      </c>
      <c r="V20" s="86">
        <f>IF(OR('Trust - Frontsheet'!AE32="",'Trust - Frontsheet'!AE32="-"),0,('Trust - Frontsheet'!AE32))</f>
        <v>0</v>
      </c>
      <c r="W20" s="86">
        <f>IF(OR('Trust - Frontsheet'!AF32="",'Trust - Frontsheet'!AF32="-"),0,('Trust - Frontsheet'!AF32))</f>
        <v>0</v>
      </c>
      <c r="X20" s="86">
        <f>'Trust - Frontsheet'!U32</f>
        <v>304</v>
      </c>
      <c r="Y20" s="86">
        <f>IF(OR('Trust - Frontsheet'!V32="",'Trust - Frontsheet'!V32="-"),0,('Trust - Frontsheet'!V32))</f>
        <v>4.9375</v>
      </c>
      <c r="Z20" s="86">
        <f>IF(OR('Trust - Frontsheet'!W32="",'Trust - Frontsheet'!W32="-"),0,('Trust - Frontsheet'!W32))</f>
        <v>3.2450657894736841</v>
      </c>
      <c r="AA20" s="86">
        <f>IF(OR('Trust - Frontsheet'!X32="",'Trust - Frontsheet'!X32="-"),0,('Trust - Frontsheet'!X32))</f>
        <v>0</v>
      </c>
      <c r="AB20" s="86">
        <f>IF(OR('Trust - Frontsheet'!Y32="",'Trust - Frontsheet'!Y32="-"),0,('Trust - Frontsheet'!Y32))</f>
        <v>0</v>
      </c>
      <c r="AC20" s="86">
        <f>IF(OR('Trust - Frontsheet'!Z32="",'Trust - Frontsheet'!Z32="-"),0,('Trust - Frontsheet'!Z32))</f>
        <v>8.182565789473685</v>
      </c>
      <c r="AD20" s="86" t="str">
        <f>IF(A20="","",(IF(ISBLANK('Trust - Frontsheet'!F9),"",'Trust - Frontsheet'!F9)))</f>
        <v>https://www.walsallhealthcare.nhs.uk/about-us/how-we-are-run/declarations-and-notices/staffing/</v>
      </c>
    </row>
    <row r="21" spans="1:30" s="86" customFormat="1" x14ac:dyDescent="0.2">
      <c r="A21" s="86" t="str">
        <f>IF('Trust - Frontsheet'!D33=0,"",IF('Trust - Frontsheet'!D33="","",'Trust - Frontsheet'!D33))</f>
        <v>RBK02</v>
      </c>
      <c r="B21" s="86" t="str">
        <f>IF(ISBLANK('Trust - Frontsheet'!E33),"",'Trust - Frontsheet'!E33)</f>
        <v>MANOR HOSPITAL</v>
      </c>
      <c r="C21" s="86" t="str">
        <f>IF(ISBLANK('Trust - Frontsheet'!F33),"","'" &amp; 'Trust - Frontsheet'!F33 &amp; "'")</f>
        <v>'Wards 24/25'</v>
      </c>
      <c r="D21" s="86" t="str">
        <f>IF(ISBLANK('Trust - Frontsheet'!G33),"",'Trust - Frontsheet'!G33)</f>
        <v>501 - OBSTETRICS</v>
      </c>
      <c r="E21" s="86" t="str">
        <f>IF(ISBLANK('Trust - Frontsheet'!H33),"",'Trust - Frontsheet'!H33)</f>
        <v/>
      </c>
      <c r="F21" s="86">
        <f>'Trust - Frontsheet'!I33</f>
        <v>1534</v>
      </c>
      <c r="G21" s="86">
        <f>'Trust - Frontsheet'!J33</f>
        <v>1836.95</v>
      </c>
      <c r="H21" s="86">
        <f>'Trust - Frontsheet'!K33</f>
        <v>1069.5</v>
      </c>
      <c r="I21" s="86">
        <f>'Trust - Frontsheet'!L33</f>
        <v>996.1</v>
      </c>
      <c r="J21" s="86">
        <f>'Trust - Frontsheet'!M33</f>
        <v>1426</v>
      </c>
      <c r="K21" s="86">
        <f>'Trust - Frontsheet'!N33</f>
        <v>1488</v>
      </c>
      <c r="L21" s="86">
        <f>'Trust - Frontsheet'!O33</f>
        <v>1069.5</v>
      </c>
      <c r="M21" s="86">
        <f>'Trust - Frontsheet'!P33</f>
        <v>923</v>
      </c>
      <c r="N21" s="86">
        <f>'Trust - Frontsheet'!Q33</f>
        <v>0</v>
      </c>
      <c r="O21" s="86">
        <f>'Trust - Frontsheet'!R33</f>
        <v>0</v>
      </c>
      <c r="P21" s="86">
        <f>'Trust - Frontsheet'!S33</f>
        <v>0</v>
      </c>
      <c r="Q21" s="86">
        <f>'Trust - Frontsheet'!T33</f>
        <v>0</v>
      </c>
      <c r="R21" s="86">
        <f>IF(OR('Trust - Frontsheet'!AA33="",'Trust - Frontsheet'!AA33="-"),0,('Trust - Frontsheet'!AA33))</f>
        <v>1.1974902216427641</v>
      </c>
      <c r="S21" s="86">
        <f>IF(OR('Trust - Frontsheet'!AB33="",'Trust - Frontsheet'!AB33="-"),0,('Trust - Frontsheet'!AB33))</f>
        <v>0.93136979897148198</v>
      </c>
      <c r="T21" s="86">
        <f>IF(OR('Trust - Frontsheet'!AC33="",'Trust - Frontsheet'!AC33="-"),0,('Trust - Frontsheet'!AC33))</f>
        <v>1.0434782608695652</v>
      </c>
      <c r="U21" s="86">
        <f>IF(OR('Trust - Frontsheet'!AD33="",'Trust - Frontsheet'!AD33="-"),0,('Trust - Frontsheet'!AD33))</f>
        <v>0.86302010285179986</v>
      </c>
      <c r="V21" s="86">
        <f>IF(OR('Trust - Frontsheet'!AE33="",'Trust - Frontsheet'!AE33="-"),0,('Trust - Frontsheet'!AE33))</f>
        <v>0</v>
      </c>
      <c r="W21" s="86">
        <f>IF(OR('Trust - Frontsheet'!AF33="",'Trust - Frontsheet'!AF33="-"),0,('Trust - Frontsheet'!AF33))</f>
        <v>0</v>
      </c>
      <c r="X21" s="86">
        <f>'Trust - Frontsheet'!U33</f>
        <v>882</v>
      </c>
      <c r="Y21" s="86">
        <f>IF(OR('Trust - Frontsheet'!V33="",'Trust - Frontsheet'!V33="-"),0,('Trust - Frontsheet'!V33))</f>
        <v>3.7697845804988659</v>
      </c>
      <c r="Z21" s="86">
        <f>IF(OR('Trust - Frontsheet'!W33="",'Trust - Frontsheet'!W33="-"),0,('Trust - Frontsheet'!W33))</f>
        <v>2.1758503401360545</v>
      </c>
      <c r="AA21" s="86">
        <f>IF(OR('Trust - Frontsheet'!X33="",'Trust - Frontsheet'!X33="-"),0,('Trust - Frontsheet'!X33))</f>
        <v>0</v>
      </c>
      <c r="AB21" s="86">
        <f>IF(OR('Trust - Frontsheet'!Y33="",'Trust - Frontsheet'!Y33="-"),0,('Trust - Frontsheet'!Y33))</f>
        <v>0</v>
      </c>
      <c r="AC21" s="86">
        <f>IF(OR('Trust - Frontsheet'!Z33="",'Trust - Frontsheet'!Z33="-"),0,('Trust - Frontsheet'!Z33))</f>
        <v>5.9456349206349213</v>
      </c>
      <c r="AD21" s="86" t="str">
        <f>IF(A21="","",(IF(ISBLANK('Trust - Frontsheet'!F9),"",'Trust - Frontsheet'!F9)))</f>
        <v>https://www.walsallhealthcare.nhs.uk/about-us/how-we-are-run/declarations-and-notices/staffing/</v>
      </c>
    </row>
    <row r="22" spans="1:30" s="86" customFormat="1" x14ac:dyDescent="0.2">
      <c r="A22" s="86" t="str">
        <f>IF('Trust - Frontsheet'!D34=0,"",IF('Trust - Frontsheet'!D34="","",'Trust - Frontsheet'!D34))</f>
        <v>RBK02</v>
      </c>
      <c r="B22" s="86" t="str">
        <f>IF(ISBLANK('Trust - Frontsheet'!E34),"",'Trust - Frontsheet'!E34)</f>
        <v>MANOR HOSPITAL</v>
      </c>
      <c r="C22" s="86" t="str">
        <f>IF(ISBLANK('Trust - Frontsheet'!F34),"","'" &amp; 'Trust - Frontsheet'!F34 &amp; "'")</f>
        <v>'Ward 28'</v>
      </c>
      <c r="D22" s="86" t="str">
        <f>IF(ISBLANK('Trust - Frontsheet'!G34),"",'Trust - Frontsheet'!G34)</f>
        <v>501 - OBSTETRICS</v>
      </c>
      <c r="E22" s="86" t="str">
        <f>IF(ISBLANK('Trust - Frontsheet'!H34),"",'Trust - Frontsheet'!H34)</f>
        <v/>
      </c>
      <c r="F22" s="86">
        <f>'Trust - Frontsheet'!I34</f>
        <v>2031</v>
      </c>
      <c r="G22" s="86">
        <f>'Trust - Frontsheet'!J34</f>
        <v>2031</v>
      </c>
      <c r="H22" s="86">
        <f>'Trust - Frontsheet'!K34</f>
        <v>253</v>
      </c>
      <c r="I22" s="86">
        <f>'Trust - Frontsheet'!L34</f>
        <v>253</v>
      </c>
      <c r="J22" s="86">
        <f>'Trust - Frontsheet'!M34</f>
        <v>1955</v>
      </c>
      <c r="K22" s="86">
        <f>'Trust - Frontsheet'!N34</f>
        <v>1955</v>
      </c>
      <c r="L22" s="86">
        <f>'Trust - Frontsheet'!O34</f>
        <v>241.5</v>
      </c>
      <c r="M22" s="86">
        <f>'Trust - Frontsheet'!P34</f>
        <v>241.5</v>
      </c>
      <c r="N22" s="86">
        <f>'Trust - Frontsheet'!Q34</f>
        <v>0</v>
      </c>
      <c r="O22" s="86">
        <f>'Trust - Frontsheet'!R34</f>
        <v>0</v>
      </c>
      <c r="P22" s="86">
        <f>'Trust - Frontsheet'!S34</f>
        <v>0</v>
      </c>
      <c r="Q22" s="86">
        <f>'Trust - Frontsheet'!T34</f>
        <v>0</v>
      </c>
      <c r="R22" s="86">
        <f>IF(OR('Trust - Frontsheet'!AA34="",'Trust - Frontsheet'!AA34="-"),0,('Trust - Frontsheet'!AA34))</f>
        <v>1</v>
      </c>
      <c r="S22" s="86">
        <f>IF(OR('Trust - Frontsheet'!AB34="",'Trust - Frontsheet'!AB34="-"),0,('Trust - Frontsheet'!AB34))</f>
        <v>1</v>
      </c>
      <c r="T22" s="86">
        <f>IF(OR('Trust - Frontsheet'!AC34="",'Trust - Frontsheet'!AC34="-"),0,('Trust - Frontsheet'!AC34))</f>
        <v>1</v>
      </c>
      <c r="U22" s="86">
        <f>IF(OR('Trust - Frontsheet'!AD34="",'Trust - Frontsheet'!AD34="-"),0,('Trust - Frontsheet'!AD34))</f>
        <v>1</v>
      </c>
      <c r="V22" s="86">
        <f>IF(OR('Trust - Frontsheet'!AE34="",'Trust - Frontsheet'!AE34="-"),0,('Trust - Frontsheet'!AE34))</f>
        <v>0</v>
      </c>
      <c r="W22" s="86">
        <f>IF(OR('Trust - Frontsheet'!AF34="",'Trust - Frontsheet'!AF34="-"),0,('Trust - Frontsheet'!AF34))</f>
        <v>0</v>
      </c>
      <c r="X22" s="86">
        <f>'Trust - Frontsheet'!U34</f>
        <v>369</v>
      </c>
      <c r="Y22" s="86">
        <f>IF(OR('Trust - Frontsheet'!V34="",'Trust - Frontsheet'!V34="-"),0,('Trust - Frontsheet'!V34))</f>
        <v>10.802168021680217</v>
      </c>
      <c r="Z22" s="86">
        <f>IF(OR('Trust - Frontsheet'!W34="",'Trust - Frontsheet'!W34="-"),0,('Trust - Frontsheet'!W34))</f>
        <v>1.3401084010840107</v>
      </c>
      <c r="AA22" s="86">
        <f>IF(OR('Trust - Frontsheet'!X34="",'Trust - Frontsheet'!X34="-"),0,('Trust - Frontsheet'!X34))</f>
        <v>0</v>
      </c>
      <c r="AB22" s="86">
        <f>IF(OR('Trust - Frontsheet'!Y34="",'Trust - Frontsheet'!Y34="-"),0,('Trust - Frontsheet'!Y34))</f>
        <v>0</v>
      </c>
      <c r="AC22" s="86">
        <f>IF(OR('Trust - Frontsheet'!Z34="",'Trust - Frontsheet'!Z34="-"),0,('Trust - Frontsheet'!Z34))</f>
        <v>12.142276422764228</v>
      </c>
      <c r="AD22" s="86" t="str">
        <f>IF(A22="","",(IF(ISBLANK('Trust - Frontsheet'!F9),"",'Trust - Frontsheet'!F9)))</f>
        <v>https://www.walsallhealthcare.nhs.uk/about-us/how-we-are-run/declarations-and-notices/staffing/</v>
      </c>
    </row>
    <row r="23" spans="1:30" s="86" customFormat="1" x14ac:dyDescent="0.2">
      <c r="A23" s="86" t="str">
        <f>IF('Trust - Frontsheet'!D35=0,"",IF('Trust - Frontsheet'!D35="","",'Trust - Frontsheet'!D35))</f>
        <v>RBK02</v>
      </c>
      <c r="B23" s="86" t="str">
        <f>IF(ISBLANK('Trust - Frontsheet'!E35),"",'Trust - Frontsheet'!E35)</f>
        <v>MANOR HOSPITAL</v>
      </c>
      <c r="C23" s="86" t="str">
        <f>IF(ISBLANK('Trust - Frontsheet'!F35),"","'" &amp; 'Trust - Frontsheet'!F35 &amp; "'")</f>
        <v>'Ward 29'</v>
      </c>
      <c r="D23" s="86" t="str">
        <f>IF(ISBLANK('Trust - Frontsheet'!G35),"",'Trust - Frontsheet'!G35)</f>
        <v>300 - GENERAL MEDICINE</v>
      </c>
      <c r="E23" s="86" t="str">
        <f>IF(ISBLANK('Trust - Frontsheet'!H35),"",'Trust - Frontsheet'!H35)</f>
        <v/>
      </c>
      <c r="F23" s="86">
        <f>'Trust - Frontsheet'!I35</f>
        <v>1978</v>
      </c>
      <c r="G23" s="86">
        <f>'Trust - Frontsheet'!J35</f>
        <v>1619.5</v>
      </c>
      <c r="H23" s="86">
        <f>'Trust - Frontsheet'!K35</f>
        <v>1355.5</v>
      </c>
      <c r="I23" s="86">
        <f>'Trust - Frontsheet'!L35</f>
        <v>1428</v>
      </c>
      <c r="J23" s="86">
        <f>'Trust - Frontsheet'!M35</f>
        <v>1345.5</v>
      </c>
      <c r="K23" s="86">
        <f>'Trust - Frontsheet'!N35</f>
        <v>1299.5</v>
      </c>
      <c r="L23" s="86">
        <f>'Trust - Frontsheet'!O35</f>
        <v>713</v>
      </c>
      <c r="M23" s="86">
        <f>'Trust - Frontsheet'!P35</f>
        <v>1023.5</v>
      </c>
      <c r="N23" s="86">
        <f>'Trust - Frontsheet'!Q35</f>
        <v>0</v>
      </c>
      <c r="O23" s="86">
        <f>'Trust - Frontsheet'!R35</f>
        <v>0</v>
      </c>
      <c r="P23" s="86">
        <f>'Trust - Frontsheet'!S35</f>
        <v>0</v>
      </c>
      <c r="Q23" s="86">
        <f>'Trust - Frontsheet'!T35</f>
        <v>0</v>
      </c>
      <c r="R23" s="86">
        <f>IF(OR('Trust - Frontsheet'!AA35="",'Trust - Frontsheet'!AA35="-"),0,('Trust - Frontsheet'!AA35))</f>
        <v>0.81875631951466132</v>
      </c>
      <c r="S23" s="86">
        <f>IF(OR('Trust - Frontsheet'!AB35="",'Trust - Frontsheet'!AB35="-"),0,('Trust - Frontsheet'!AB35))</f>
        <v>1.0534857985983033</v>
      </c>
      <c r="T23" s="86">
        <f>IF(OR('Trust - Frontsheet'!AC35="",'Trust - Frontsheet'!AC35="-"),0,('Trust - Frontsheet'!AC35))</f>
        <v>0.96581196581196582</v>
      </c>
      <c r="U23" s="86">
        <f>IF(OR('Trust - Frontsheet'!AD35="",'Trust - Frontsheet'!AD35="-"),0,('Trust - Frontsheet'!AD35))</f>
        <v>1.435483870967742</v>
      </c>
      <c r="V23" s="86">
        <f>IF(OR('Trust - Frontsheet'!AE35="",'Trust - Frontsheet'!AE35="-"),0,('Trust - Frontsheet'!AE35))</f>
        <v>0</v>
      </c>
      <c r="W23" s="86">
        <f>IF(OR('Trust - Frontsheet'!AF35="",'Trust - Frontsheet'!AF35="-"),0,('Trust - Frontsheet'!AF35))</f>
        <v>0</v>
      </c>
      <c r="X23" s="86">
        <f>'Trust - Frontsheet'!U35</f>
        <v>936</v>
      </c>
      <c r="Y23" s="86">
        <f>IF(OR('Trust - Frontsheet'!V35="",'Trust - Frontsheet'!V35="-"),0,('Trust - Frontsheet'!V35))</f>
        <v>3.1185897435897436</v>
      </c>
      <c r="Z23" s="86">
        <f>IF(OR('Trust - Frontsheet'!W35="",'Trust - Frontsheet'!W35="-"),0,('Trust - Frontsheet'!W35))</f>
        <v>2.6191239316239314</v>
      </c>
      <c r="AA23" s="86">
        <f>IF(OR('Trust - Frontsheet'!X35="",'Trust - Frontsheet'!X35="-"),0,('Trust - Frontsheet'!X35))</f>
        <v>0</v>
      </c>
      <c r="AB23" s="86">
        <f>IF(OR('Trust - Frontsheet'!Y35="",'Trust - Frontsheet'!Y35="-"),0,('Trust - Frontsheet'!Y35))</f>
        <v>0</v>
      </c>
      <c r="AC23" s="86">
        <f>IF(OR('Trust - Frontsheet'!Z35="",'Trust - Frontsheet'!Z35="-"),0,('Trust - Frontsheet'!Z35))</f>
        <v>5.7377136752136755</v>
      </c>
      <c r="AD23" s="86" t="str">
        <f>IF(A23="","",(IF(ISBLANK('Trust - Frontsheet'!F9),"",'Trust - Frontsheet'!F9)))</f>
        <v>https://www.walsallhealthcare.nhs.uk/about-us/how-we-are-run/declarations-and-notices/staffing/</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FF4A79-B5B2-4303-9252-99009632EE21}">
  <ds:schemaRefs>
    <ds:schemaRef ds:uri="4cb1e697-844f-4b1c-a569-eea61fc4274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e37be83-bb97-4972-8574-4eba9dc7e327"/>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Malpass Ben (RBK) Walsall Healthcare NHS Trust</cp:lastModifiedBy>
  <cp:lastPrinted>2012-12-18T08:51:59Z</cp:lastPrinted>
  <dcterms:created xsi:type="dcterms:W3CDTF">2005-09-03T00:54:05Z</dcterms:created>
  <dcterms:modified xsi:type="dcterms:W3CDTF">2019-01-16T08:59:00Z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