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5" yWindow="375" windowWidth="29925"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U620" i="79" s="1"/>
  <c r="J420" i="79"/>
  <c r="R420" i="79" l="1"/>
  <c r="L620" i="79"/>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L231" i="79" s="1"/>
  <c r="D209" i="79"/>
  <c r="D193" i="79"/>
  <c r="D177" i="79"/>
  <c r="D161" i="79"/>
  <c r="A362" i="79" s="1"/>
  <c r="D145" i="79"/>
  <c r="D129" i="79"/>
  <c r="D113" i="79"/>
  <c r="D97" i="79"/>
  <c r="D81" i="79"/>
  <c r="D65" i="79"/>
  <c r="D49" i="79"/>
  <c r="D33" i="79"/>
  <c r="L234" i="79" s="1"/>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L236" i="79" s="1"/>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L235" i="79" s="1"/>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L233" i="79" s="1"/>
  <c r="D207" i="79"/>
  <c r="D191" i="79"/>
  <c r="D175" i="79"/>
  <c r="D159" i="79"/>
  <c r="D143" i="79"/>
  <c r="D127" i="79"/>
  <c r="D111" i="79"/>
  <c r="D95" i="79"/>
  <c r="D79" i="79"/>
  <c r="D63" i="79"/>
  <c r="D47" i="79"/>
  <c r="D31" i="79"/>
  <c r="L232" i="79" s="1"/>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<sst xmlns="http://schemas.openxmlformats.org/spreadsheetml/2006/main" count="21763" uniqueCount="11118">
  <si>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</si>
  <si>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</si>
  <si>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</si>
  <si>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</si>
  <si>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</si>
  <si>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</si>
  <si>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</si>
  <si>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</si>
  <si>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</si>
  <si>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</si>
  <si>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</si>
  <si>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</si>
  <si>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</si>
  <si>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</si>
  <si>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</si>
  <si>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</si>
  <si>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</si>
  <si>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</si>
  <si>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</si>
  <si>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</si>
  <si>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</si>
  <si>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</si>
  <si>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</si>
  <si>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</si>
  <si>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</si>
  <si>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</si>
  <si>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</si>
  <si>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</si>
  <si>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</si>
  <si>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</si>
  <si>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</si>
  <si>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</si>
  <si>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</si>
  <si>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</si>
  <si>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</si>
  <si>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</si>
  <si>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</si>
  <si>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</si>
  <si>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</si>
  <si>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</si>
  <si>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</si>
  <si>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</si>
  <si>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</si>
  <si>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</si>
  <si>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</si>
  <si>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</si>
  <si>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</si>
  <si>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</si>
  <si>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</si>
  <si>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</si>
  <si>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</si>
  <si>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</si>
  <si>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</si>
  <si>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</si>
  <si>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</si>
  <si>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</si>
  <si>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</si>
  <si>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</si>
  <si>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</si>
  <si>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</si>
  <si>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</si>
  <si>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</si>
  <si>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</si>
  <si>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</si>
  <si>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</si>
  <si>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</si>
  <si>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</si>
  <si>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</si>
  <si>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</si>
  <si>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</si>
  <si>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</si>
  <si>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</si>
  <si>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</si>
  <si>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</si>
  <si>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</si>
  <si>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</si>
  <si>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</si>
  <si>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</si>
  <si>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</si>
  <si>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</si>
  <si>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</si>
  <si>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</si>
  <si>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</si>
  <si>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</si>
  <si>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</si>
  <si>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</si>
  <si>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</si>
  <si>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</si>
  <si>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</si>
  <si>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</si>
  <si>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</si>
  <si>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</si>
  <si>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</si>
  <si>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</si>
  <si>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</si>
  <si>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</si>
  <si>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</si>
  <si>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</si>
  <si>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</si>
  <si>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</si>
  <si>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</si>
  <si>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</si>
  <si>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</si>
  <si>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</si>
  <si>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</si>
  <si>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</si>
  <si>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</si>
  <si>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</si>
  <si>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</si>
  <si>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</si>
  <si>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</si>
  <si>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</si>
  <si>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</si>
  <si>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</si>
  <si>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</si>
  <si>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</si>
  <si>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</si>
  <si>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</si>
  <si>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</si>
  <si>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</si>
  <si>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</si>
  <si>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</si>
  <si>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</si>
  <si>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</si>
  <si>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</si>
  <si>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</si>
  <si>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</si>
  <si>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</si>
  <si>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</si>
  <si>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</si>
  <si>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</si>
  <si>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</si>
  <si>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</si>
  <si>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</si>
  <si>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</si>
  <si>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</si>
  <si>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</si>
  <si>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</si>
  <si>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</si>
  <si>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</si>
  <si>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</si>
  <si>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</si>
  <si>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</si>
  <si>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</si>
  <si>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</si>
  <si>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</si>
  <si>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</si>
  <si>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</si>
  <si>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</si>
  <si>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</si>
  <si>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</si>
  <si>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</si>
  <si>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</si>
  <si>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</si>
  <si>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</si>
  <si>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</si>
  <si>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</si>
  <si>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</si>
  <si>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</si>
  <si>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</si>
  <si>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</si>
  <si>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</si>
  <si>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</si>
  <si>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</si>
  <si>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</si>
  <si>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</si>
  <si>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</si>
  <si>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</si>
  <si>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</si>
  <si>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</si>
  <si>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</si>
  <si>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</si>
  <si>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</si>
  <si>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</si>
  <si>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</si>
  <si>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</si>
  <si>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</si>
  <si>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</si>
  <si>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</si>
  <si>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</si>
  <si>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</si>
  <si>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</si>
  <si>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</si>
  <si>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</si>
  <si>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</si>
  <si>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</si>
  <si>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</si>
  <si>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</si>
  <si>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</si>
  <si>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</si>
  <si>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</si>
  <si>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</si>
  <si>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</si>
  <si>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</si>
  <si>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</si>
  <si>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</si>
  <si>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</si>
  <si>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</si>
  <si>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</si>
  <si>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</si>
  <si>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</si>
  <si>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</si>
  <si>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</si>
  <si>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</si>
  <si>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</si>
  <si>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</si>
  <si>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</si>
  <si>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</si>
  <si>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</si>
  <si>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</si>
  <si>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</si>
  <si>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</si>
  <si>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</si>
  <si>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</si>
  <si>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</si>
  <si>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</si>
  <si>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</si>
  <si>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</si>
  <si>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</si>
  <si>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</si>
  <si>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</si>
  <si>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</si>
  <si>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</si>
  <si>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</si>
  <si>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</si>
  <si>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</si>
  <si>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</si>
  <si>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</si>
  <si>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</si>
  <si>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</si>
  <si>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</si>
  <si>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</si>
  <si>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</si>
  <si>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</si>
  <si>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</si>
  <si>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</si>
  <si>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</si>
  <si>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</si>
  <si>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</si>
  <si>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</si>
  <si>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</si>
  <si>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</si>
  <si>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</si>
  <si>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</si>
  <si>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</si>
  <si>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</si>
  <si>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</si>
  <si>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</si>
  <si>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</si>
  <si>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</si>
  <si>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</si>
  <si>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</si>
  <si>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</si>
  <si>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</si>
  <si>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</si>
  <si>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</si>
  <si>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</si>
  <si>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</si>
  <si>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</si>
  <si>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</si>
  <si>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</si>
  <si>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</si>
  <si>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</si>
  <si>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</si>
  <si>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</si>
  <si>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</si>
  <si>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</si>
  <si>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</si>
  <si>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</si>
  <si>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</si>
  <si>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</si>
  <si>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</si>
  <si>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</si>
  <si>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</si>
  <si>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</si>
  <si>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</si>
  <si>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</si>
  <si>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</si>
  <si>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</si>
  <si>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</si>
  <si>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</si>
  <si>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</si>
  <si>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</si>
  <si>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</si>
  <si>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</si>
  <si>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</si>
  <si>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</si>
  <si>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</si>
  <si>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</si>
  <si>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</si>
  <si>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</si>
  <si>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</si>
  <si>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</si>
  <si>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</si>
  <si>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</si>
  <si>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</si>
  <si>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</si>
  <si>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</si>
  <si>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</si>
  <si>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</si>
  <si>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</si>
  <si>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</si>
  <si>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</si>
  <si>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</si>
  <si>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</si>
  <si>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</si>
  <si>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</si>
  <si>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</si>
  <si>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</si>
  <si>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</si>
  <si>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</si>
  <si>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</si>
  <si>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</si>
  <si>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</si>
  <si>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</si>
  <si>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</si>
  <si>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</si>
  <si>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</si>
  <si>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</si>
  <si>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</si>
  <si>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</si>
  <si>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</si>
  <si>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</si>
  <si>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</si>
  <si>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</si>
  <si>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</si>
  <si>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</si>
  <si>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</si>
  <si>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</si>
  <si>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</si>
  <si>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</si>
  <si>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</si>
  <si>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</si>
  <si>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</si>
  <si>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</si>
  <si>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</si>
  <si>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</si>
  <si>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</si>
  <si>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</si>
  <si>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</si>
  <si>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</si>
  <si>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</si>
  <si>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</si>
  <si>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</si>
  <si>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</si>
  <si>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</si>
  <si>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</si>
  <si>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</si>
  <si>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</si>
  <si>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</si>
  <si>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</si>
  <si>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</si>
  <si>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</si>
  <si>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</si>
  <si>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</si>
  <si>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</si>
  <si>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</si>
  <si>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</si>
  <si>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</si>
  <si>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</si>
  <si>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</si>
  <si>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</si>
  <si>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</si>
  <si>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</si>
  <si>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</si>
  <si>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</si>
  <si>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</si>
  <si>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</si>
  <si>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</si>
  <si>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</si>
  <si>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</si>
  <si>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</si>
  <si>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</si>
  <si>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</si>
  <si>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</si>
  <si>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</si>
  <si>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</si>
  <si>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</si>
  <si>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</si>
  <si>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</si>
  <si>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</si>
  <si>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</si>
  <si>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</si>
  <si>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</si>
  <si>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</si>
  <si>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</si>
  <si>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</si>
  <si>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</si>
  <si>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</si>
  <si>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</si>
  <si>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</si>
  <si>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</si>
  <si>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</si>
  <si>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</si>
  <si>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</si>
  <si>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</si>
  <si>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</si>
  <si>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</si>
  <si>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</si>
  <si>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</si>
  <si>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</si>
  <si>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</si>
  <si>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</si>
  <si>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</si>
  <si>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</si>
  <si>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</si>
  <si>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</si>
  <si>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</si>
  <si>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</si>
  <si>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</si>
  <si>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</si>
  <si>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</si>
  <si>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</si>
  <si>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</si>
  <si>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</si>
  <si>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</si>
  <si>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</si>
  <si>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</si>
  <si>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</si>
  <si>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</si>
  <si>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</si>
  <si>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</si>
  <si>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</si>
  <si>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</si>
  <si>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</si>
  <si>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</si>
  <si>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</si>
  <si>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</si>
  <si>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</si>
  <si>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</si>
  <si>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</si>
  <si>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</si>
  <si>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</si>
  <si>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</si>
  <si>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</si>
  <si>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</si>
  <si>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</si>
  <si>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</si>
  <si>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</si>
  <si>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</si>
  <si>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</si>
  <si>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</si>
  <si>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</si>
  <si>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</si>
  <si>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</si>
  <si>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</si>
  <si>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</si>
  <si>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</si>
  <si>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</si>
  <si>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</si>
  <si>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</si>
  <si>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</si>
  <si>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</si>
  <si>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</si>
  <si>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</si>
  <si>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</si>
  <si>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</si>
  <si>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</si>
  <si>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</si>
  <si>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</si>
  <si>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</si>
  <si>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</si>
  <si>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</si>
  <si>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</si>
  <si>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</si>
  <si>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</si>
  <si>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</si>
  <si>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</si>
  <si>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</si>
  <si>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</si>
  <si>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</si>
  <si>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</si>
  <si>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</si>
  <si>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</si>
  <si>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</si>
  <si>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</si>
  <si>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</si>
  <si>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</si>
  <si>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</si>
  <si>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</si>
  <si>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</si>
  <si>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</si>
  <si>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</si>
  <si>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</si>
  <si>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</si>
  <si>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</si>
  <si>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</si>
  <si>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</si>
  <si>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</si>
  <si>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</si>
  <si>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</si>
  <si>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</si>
  <si>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</si>
  <si>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</si>
  <si>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</si>
  <si>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</si>
  <si>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</si>
  <si>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</si>
  <si>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</si>
  <si>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</si>
  <si>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</si>
  <si>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</si>
  <si>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</si>
  <si>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</si>
  <si>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</si>
  <si>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</si>
  <si>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</si>
  <si>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</si>
  <si>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</si>
  <si>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</si>
  <si>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</si>
  <si>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</si>
  <si>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</si>
  <si>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</si>
  <si>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</si>
  <si>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</si>
  <si>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</si>
  <si>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</si>
  <si>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</si>
  <si>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</si>
  <si>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</si>
  <si>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</si>
  <si>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</si>
  <si>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</si>
  <si>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</si>
  <si>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</si>
  <si>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</si>
  <si>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</si>
  <si>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</si>
  <si>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</si>
  <si>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</si>
  <si>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</si>
  <si>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</si>
  <si>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</si>
  <si>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</si>
  <si>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</si>
  <si>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</si>
  <si>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</si>
  <si>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</si>
  <si>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</si>
  <si>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</si>
  <si>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</si>
  <si>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</si>
  <si>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</si>
  <si>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</si>
  <si>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</si>
  <si>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</si>
  <si>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</si>
  <si>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</si>
  <si>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</si>
  <si>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</si>
  <si>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</si>
  <si>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</si>
  <si>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</si>
  <si>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</si>
  <si>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</si>
  <si>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</si>
  <si>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</si>
  <si>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</si>
  <si>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</si>
  <si>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</si>
  <si>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</si>
  <si>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</si>
  <si>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</si>
  <si>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</si>
  <si>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</si>
  <si>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</si>
  <si>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</si>
  <si>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</si>
  <si>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</si>
  <si>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</si>
  <si>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</si>
  <si>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</si>
  <si>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</si>
  <si>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</si>
  <si>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</si>
  <si>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</si>
  <si>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</si>
  <si>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</si>
  <si>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</si>
  <si>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</si>
  <si>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</si>
  <si>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</si>
  <si>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</si>
  <si>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</si>
  <si>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</si>
  <si>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</si>
  <si>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</si>
  <si>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</si>
  <si>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</si>
  <si>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</si>
  <si>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</si>
  <si>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</si>
  <si>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</si>
  <si>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</si>
  <si>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</si>
  <si>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</si>
  <si>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</si>
  <si>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</si>
  <si>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</si>
  <si>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</si>
  <si>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</si>
  <si>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</si>
  <si>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</si>
  <si>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</si>
  <si>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</si>
  <si>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</si>
  <si>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</si>
  <si>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</si>
  <si>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</si>
  <si>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</si>
  <si>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</si>
  <si>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</si>
  <si>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</si>
  <si>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</si>
  <si>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</si>
  <si>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</si>
  <si>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</si>
  <si>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</si>
  <si>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</si>
  <si>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</si>
  <si>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</si>
  <si>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</si>
  <si>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</si>
  <si>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</si>
  <si>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</si>
  <si>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</si>
  <si>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</si>
  <si>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</si>
  <si>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</si>
  <si>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</si>
  <si>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</si>
  <si>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</si>
  <si>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</si>
  <si>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</si>
  <si>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</si>
  <si>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</si>
  <si>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</si>
  <si>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</si>
  <si>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</si>
  <si>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</si>
  <si>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</si>
  <si>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</si>
  <si>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</si>
  <si>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</si>
  <si>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</si>
  <si>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</si>
  <si>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</si>
  <si>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</si>
  <si>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</si>
  <si>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</si>
  <si>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</si>
  <si>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</si>
  <si>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</si>
  <si>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</si>
  <si>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</si>
  <si>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</si>
  <si>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</si>
  <si>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</si>
  <si>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</si>
  <si>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</si>
  <si>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</si>
  <si>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</si>
  <si>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</si>
  <si>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</si>
  <si>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</si>
  <si>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</si>
  <si>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</si>
  <si>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</si>
  <si>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</si>
  <si>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</si>
  <si>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</si>
  <si>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</si>
  <si>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</si>
  <si>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</si>
  <si>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</si>
  <si>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</si>
  <si>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</si>
  <si>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</si>
  <si>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</si>
  <si>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</si>
  <si>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</si>
  <si>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</si>
  <si>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</si>
  <si>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</si>
  <si>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</si>
  <si>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</si>
  <si>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</si>
  <si>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</si>
  <si>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</si>
  <si>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</si>
  <si>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</si>
  <si>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</si>
  <si>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</si>
  <si>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</si>
  <si>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</si>
  <si>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</si>
  <si>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</si>
  <si>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</si>
  <si>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</si>
  <si>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</si>
  <si>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</si>
  <si>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</si>
  <si>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</si>
  <si>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</si>
  <si>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</si>
  <si>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</si>
  <si>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</si>
  <si>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</si>
  <si>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</si>
  <si>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</si>
  <si>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</si>
  <si>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</si>
  <si>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</si>
  <si>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</si>
  <si>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</si>
  <si>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</si>
  <si>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</si>
  <si>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</si>
  <si>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</si>
  <si>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</si>
  <si>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</si>
  <si>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</si>
  <si>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</si>
  <si>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</si>
  <si>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</si>
  <si>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</si>
  <si>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</si>
  <si>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</si>
  <si>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</si>
  <si>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</si>
  <si>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</si>
  <si>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</si>
  <si>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</si>
  <si>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</si>
  <si>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</si>
  <si>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</si>
  <si>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</si>
  <si>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</si>
  <si>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</si>
  <si>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</si>
  <si>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</si>
  <si>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</si>
  <si>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</si>
  <si>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</si>
  <si>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</si>
  <si>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</si>
  <si>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</si>
  <si>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</si>
  <si>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</si>
  <si>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</si>
  <si>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</si>
  <si>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</si>
  <si>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</si>
  <si>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</si>
  <si>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</si>
  <si>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</si>
  <si>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</si>
  <si>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</si>
  <si>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</si>
  <si>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</si>
  <si>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</si>
  <si>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</si>
  <si>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</si>
  <si>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</si>
  <si>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</si>
  <si>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</si>
  <si>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</si>
  <si>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</si>
  <si>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</si>
  <si>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</si>
  <si>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</si>
  <si>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</si>
  <si>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</si>
  <si>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</si>
  <si>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</si>
  <si>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</si>
  <si>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</si>
  <si>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</si>
  <si>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</si>
  <si>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</si>
  <si>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</si>
  <si>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</si>
  <si>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</si>
  <si>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</si>
  <si>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</si>
  <si>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</si>
  <si>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</si>
  <si>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</si>
  <si>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</si>
  <si>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</si>
  <si>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</si>
  <si>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</si>
  <si>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</si>
  <si>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</si>
  <si>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</si>
  <si>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</si>
  <si>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</si>
  <si>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</si>
  <si>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</si>
  <si>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</si>
  <si>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</si>
  <si>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</si>
  <si>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</si>
  <si>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</si>
  <si>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</si>
  <si>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</si>
  <si>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</si>
  <si>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</si>
  <si>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</si>
  <si>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</si>
  <si>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</si>
  <si>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</si>
  <si>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</si>
  <si>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</si>
  <si>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</si>
  <si>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</si>
  <si>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</si>
  <si>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</si>
  <si>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</si>
  <si>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</si>
  <si>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</si>
  <si>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</si>
  <si>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</si>
  <si>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</si>
  <si>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</si>
  <si>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</si>
  <si>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</si>
  <si>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</si>
  <si>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</si>
  <si>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</si>
  <si>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</si>
  <si>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</si>
  <si>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</si>
  <si>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</si>
  <si>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</si>
  <si>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</si>
  <si>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</si>
  <si>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</si>
  <si>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</si>
  <si>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</si>
  <si>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</si>
  <si>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</si>
  <si>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</si>
  <si>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</si>
  <si>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</si>
  <si>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</si>
  <si>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</si>
  <si>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</si>
  <si>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</si>
  <si>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</si>
  <si>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</si>
  <si>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</si>
  <si>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</si>
  <si>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</si>
  <si>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</si>
  <si>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</si>
  <si>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</si>
  <si>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</si>
  <si>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</si>
  <si>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</si>
  <si>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</si>
  <si>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</si>
  <si>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</si>
  <si>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</si>
  <si>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</si>
  <si>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</si>
  <si>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</si>
  <si>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</si>
  <si>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</si>
  <si>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</si>
  <si>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</si>
  <si>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</si>
  <si>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</si>
  <si>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</si>
  <si>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</si>
  <si>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</si>
  <si>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</si>
  <si>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</si>
  <si>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</si>
  <si>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</si>
  <si>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</si>
  <si>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</si>
  <si>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</si>
  <si>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</si>
  <si>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</si>
  <si>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</si>
  <si>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</si>
  <si>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</si>
  <si>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</si>
  <si>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</si>
  <si>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</si>
  <si>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</si>
  <si>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</si>
  <si>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</si>
  <si>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</si>
  <si>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</si>
  <si>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</si>
  <si>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</si>
  <si>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</si>
  <si>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</si>
  <si>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</si>
  <si>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</si>
  <si>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</si>
  <si>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</si>
  <si>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</si>
  <si>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</si>
  <si>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</si>
  <si>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</si>
  <si>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</si>
  <si>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</si>
  <si>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</si>
  <si>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</si>
  <si>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</si>
  <si>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</si>
  <si>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</si>
  <si>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</si>
  <si>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</si>
  <si>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</si>
  <si>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</si>
  <si>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</si>
  <si>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</si>
  <si>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</si>
  <si>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</si>
  <si>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</si>
  <si>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</si>
  <si>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</si>
  <si>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</si>
  <si>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</si>
  <si>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</si>
  <si>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</si>
  <si>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</si>
  <si>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</si>
  <si>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</si>
  <si>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</si>
  <si>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</si>
  <si>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</si>
  <si>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</si>
  <si>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</si>
  <si>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</si>
  <si>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</si>
  <si>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</si>
  <si>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</si>
  <si>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</si>
  <si>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</si>
  <si>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</si>
  <si>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</si>
  <si>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</si>
  <si>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</si>
  <si>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</si>
  <si>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</si>
  <si>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</si>
  <si>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</si>
  <si>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</si>
  <si>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</si>
  <si>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</si>
  <si>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</si>
  <si>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</si>
  <si>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</si>
  <si>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</si>
  <si>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</si>
  <si>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</si>
  <si>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</si>
  <si>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</si>
  <si>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</si>
  <si>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</si>
  <si>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</si>
  <si>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</si>
  <si>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</si>
  <si>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</si>
  <si>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</si>
  <si>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</si>
  <si>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</si>
  <si>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</si>
  <si>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</si>
  <si>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</si>
  <si>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</si>
  <si>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</si>
  <si>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</si>
  <si>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</si>
  <si>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</si>
  <si>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</si>
  <si>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</si>
  <si>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</si>
  <si>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</si>
  <si>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</si>
  <si>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</si>
  <si>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</si>
  <si>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</si>
  <si>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</si>
  <si>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</si>
  <si>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</si>
  <si>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</si>
  <si>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</si>
  <si>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</si>
  <si>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</si>
  <si>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</si>
  <si>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</si>
  <si>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</si>
  <si>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</si>
  <si>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</si>
  <si>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</si>
  <si>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</si>
  <si>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</si>
  <si>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</si>
  <si>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</si>
  <si>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</si>
  <si>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</si>
  <si>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</si>
  <si>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</si>
  <si>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</si>
  <si>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</si>
  <si>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</si>
  <si>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</si>
  <si>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</si>
  <si>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</si>
  <si>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</si>
  <si>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</si>
  <si>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</si>
  <si>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</si>
  <si>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</si>
  <si>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</si>
  <si>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</si>
  <si>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</si>
  <si>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</si>
  <si>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</si>
  <si>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</si>
  <si>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</si>
  <si>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</si>
  <si>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</si>
  <si>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</si>
  <si>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</si>
  <si>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</si>
  <si>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</si>
  <si>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</si>
  <si>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</si>
  <si>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</si>
  <si>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</si>
  <si>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</si>
  <si>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</si>
  <si>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</si>
  <si>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</si>
  <si>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</si>
  <si>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</si>
  <si>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</si>
  <si>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</si>
  <si>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</si>
  <si>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</si>
  <si>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</si>
  <si>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</si>
  <si>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</si>
  <si>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</si>
  <si>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</si>
  <si>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</si>
  <si>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</si>
  <si>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</si>
  <si>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</si>
  <si>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</si>
  <si>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</si>
  <si>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</si>
  <si>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</si>
  <si>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</si>
  <si>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</si>
  <si>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</si>
  <si>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</si>
  <si>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</si>
  <si>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</si>
  <si>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</si>
  <si>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</si>
  <si>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</si>
  <si>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</si>
  <si>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</si>
  <si>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</si>
  <si>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</si>
  <si>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</si>
  <si>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</si>
  <si>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</si>
  <si>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</si>
  <si>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</si>
  <si>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</si>
  <si>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</si>
  <si>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</si>
  <si>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</si>
  <si>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</si>
  <si>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</si>
  <si>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</si>
  <si>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</si>
  <si>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</si>
  <si>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</si>
  <si>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</si>
  <si>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</si>
  <si>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</si>
  <si>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</si>
  <si>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</si>
  <si>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</si>
  <si>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</si>
  <si>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</si>
  <si>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</si>
  <si>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</si>
  <si>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</si>
  <si>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</si>
  <si>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</si>
  <si>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</si>
  <si>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</si>
  <si>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</si>
  <si>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</si>
  <si>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</si>
  <si>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</si>
  <si>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</si>
  <si>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</si>
  <si>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</si>
  <si>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</si>
  <si>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</si>
  <si>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</si>
  <si>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</si>
  <si>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</si>
  <si>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</si>
  <si>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</si>
  <si>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</si>
  <si>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</si>
  <si>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</si>
  <si>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</si>
  <si>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</si>
  <si>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</si>
  <si>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</si>
  <si>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</si>
  <si>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</si>
  <si>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</si>
  <si>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</si>
  <si>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</si>
  <si>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</si>
  <si>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</si>
  <si>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</si>
  <si>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</si>
  <si>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</si>
  <si>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</si>
  <si>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</si>
  <si>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</si>
  <si>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</si>
  <si>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</si>
  <si>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</si>
  <si>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</si>
  <si>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</si>
  <si>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</si>
  <si>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</si>
  <si>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</si>
  <si>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</si>
  <si>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</si>
  <si>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</si>
  <si>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</si>
  <si>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</si>
  <si>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</si>
  <si>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</si>
  <si>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</si>
  <si>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</si>
  <si>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</si>
  <si>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</si>
  <si>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</si>
  <si>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</si>
  <si>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</si>
  <si>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</si>
  <si>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</si>
  <si>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</si>
  <si>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</si>
  <si>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</si>
  <si>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</si>
  <si>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</si>
  <si>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</si>
  <si>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</si>
  <si>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</si>
  <si>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</si>
  <si>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</si>
  <si>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</si>
  <si>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</si>
  <si>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</si>
  <si>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</si>
  <si>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</si>
  <si>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</si>
  <si>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</si>
  <si>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</si>
  <si>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</si>
  <si>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</si>
  <si>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</si>
  <si>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</si>
  <si>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</si>
  <si>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</si>
  <si>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</si>
  <si>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</si>
  <si>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</si>
  <si>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</si>
  <si>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</si>
  <si>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</si>
  <si>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</si>
  <si>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</si>
  <si>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</si>
  <si>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</si>
  <si>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</si>
  <si>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</si>
  <si>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</si>
  <si>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</si>
  <si>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</si>
  <si>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</si>
  <si>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</si>
  <si>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</si>
  <si>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</si>
  <si>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</si>
  <si>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</si>
  <si>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</si>
  <si>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</si>
  <si>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</si>
  <si>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</si>
  <si>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</si>
  <si>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</si>
  <si>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</si>
  <si>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</si>
  <si>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</si>
  <si>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</si>
  <si>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</si>
  <si>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</si>
  <si>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</si>
  <si>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</si>
  <si>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</si>
  <si>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</si>
  <si>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</si>
  <si>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</si>
  <si>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</si>
  <si>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</si>
  <si>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</si>
  <si>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</si>
  <si>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</si>
  <si>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</si>
  <si>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</si>
  <si>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</si>
  <si>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</si>
  <si>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</si>
  <si>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</si>
  <si>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</si>
  <si>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</si>
  <si>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</si>
  <si>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</si>
  <si>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</si>
  <si>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</si>
  <si>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</si>
  <si>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</si>
  <si>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</si>
  <si>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</si>
  <si>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</si>
  <si>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</si>
  <si>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</si>
  <si>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</si>
  <si>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</si>
  <si>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</si>
  <si>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</si>
  <si>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</si>
  <si>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</si>
  <si>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</si>
  <si>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</si>
  <si>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</si>
  <si>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</si>
  <si>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</si>
  <si>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</si>
  <si>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</si>
  <si>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</si>
  <si>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</si>
  <si>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</si>
  <si>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</si>
  <si>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</si>
  <si>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</si>
  <si>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</si>
  <si>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</si>
  <si>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</si>
  <si>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</si>
  <si>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</si>
  <si>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</si>
  <si>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</si>
  <si>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</si>
  <si>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</si>
  <si>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</si>
  <si>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</si>
  <si>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</si>
  <si>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</si>
  <si>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</si>
  <si>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</si>
  <si>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</si>
  <si>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</si>
  <si>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</si>
  <si>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</si>
  <si>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</si>
  <si>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</si>
  <si>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</si>
  <si>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</si>
  <si>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</si>
  <si>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</si>
  <si>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</si>
  <si>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</si>
  <si>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</si>
  <si>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</si>
  <si>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</si>
  <si>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</si>
  <si>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</si>
  <si>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</si>
  <si>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</si>
  <si>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</si>
  <si>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</si>
  <si>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</si>
  <si>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</si>
  <si>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</si>
  <si>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</si>
  <si>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</si>
  <si>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</si>
  <si>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</si>
  <si>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</si>
  <si>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</si>
  <si>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</si>
  <si>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</si>
  <si>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</si>
  <si>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</si>
  <si>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</si>
  <si>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</si>
  <si>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</si>
  <si>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</si>
  <si>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</si>
  <si>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</si>
  <si>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</si>
  <si>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</si>
  <si>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</si>
  <si>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</si>
  <si>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</si>
  <si>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</si>
  <si>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</si>
  <si>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</si>
  <si>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</si>
  <si>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</si>
  <si>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</si>
  <si>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</si>
  <si>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</si>
  <si>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</si>
  <si>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</si>
  <si>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</si>
  <si>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</si>
  <si>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</si>
  <si>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</si>
  <si>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</si>
  <si>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</si>
  <si>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</si>
  <si>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</si>
  <si>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</si>
  <si>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</si>
  <si>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</si>
  <si>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</si>
  <si>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</si>
  <si>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</si>
  <si>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</si>
  <si>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</si>
  <si>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</si>
  <si>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</si>
  <si>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</si>
  <si>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</si>
  <si>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</si>
  <si>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</si>
  <si>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</si>
  <si>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</si>
  <si>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</si>
  <si>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</si>
  <si>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</si>
  <si>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</si>
  <si>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</si>
  <si>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</si>
  <si>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</si>
  <si>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</si>
  <si>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</si>
  <si>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</si>
  <si>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</si>
  <si>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</si>
  <si>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</si>
  <si>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</si>
  <si>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</si>
  <si>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</si>
  <si>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</si>
  <si>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</si>
  <si>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</si>
  <si>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</si>
  <si>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</si>
  <si>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</si>
  <si>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</si>
  <si>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</si>
  <si>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</si>
  <si>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</si>
  <si>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</si>
  <si>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</si>
  <si>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</si>
  <si>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</si>
  <si>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</si>
  <si>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</si>
  <si>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</si>
  <si>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</si>
  <si>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</si>
  <si>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</si>
  <si>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</si>
  <si>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</si>
  <si>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</si>
  <si>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</si>
  <si>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</si>
  <si>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</si>
  <si>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</si>
  <si>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</si>
  <si>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</si>
  <si>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</si>
  <si>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</si>
  <si>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</si>
  <si>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</si>
  <si>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</si>
  <si>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</si>
  <si>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</si>
  <si>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</si>
  <si>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</si>
  <si>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</si>
  <si>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</si>
  <si>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</si>
  <si>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</si>
  <si>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</si>
  <si>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</si>
  <si>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</si>
  <si>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</si>
  <si>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</si>
  <si>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</si>
  <si>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</si>
  <si>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</si>
  <si>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</si>
  <si>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</si>
  <si>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</si>
  <si>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</si>
  <si>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</si>
  <si>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</si>
  <si>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</si>
  <si>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</si>
  <si>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</si>
  <si>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</si>
  <si>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</si>
  <si>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</si>
  <si>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</si>
  <si>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</si>
  <si>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</si>
  <si>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</si>
  <si>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</si>
  <si>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</si>
  <si>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</si>
  <si>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</si>
  <si>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</si>
  <si>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</si>
  <si>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</si>
  <si>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</si>
  <si>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</si>
  <si>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</si>
  <si>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</si>
  <si>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</si>
  <si>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</si>
  <si>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</si>
  <si>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</si>
  <si>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</si>
  <si>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</si>
  <si>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</si>
  <si>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</si>
  <si>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</si>
  <si>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</si>
  <si>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</si>
  <si>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</si>
  <si>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</si>
  <si>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</si>
  <si>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</si>
  <si>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</si>
  <si>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</si>
  <si>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</si>
  <si>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</si>
  <si>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</si>
  <si>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</si>
  <si>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</si>
  <si>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</si>
  <si>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</si>
  <si>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</si>
  <si>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</si>
  <si>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</si>
  <si>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</si>
  <si>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</si>
  <si>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</si>
  <si>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</si>
  <si>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</si>
  <si>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</si>
  <si>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</si>
  <si>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</si>
  <si>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</si>
  <si>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</si>
  <si>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</si>
  <si>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</si>
  <si>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</si>
  <si>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</si>
  <si>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</si>
  <si>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</si>
  <si>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</si>
  <si>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</si>
  <si>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</si>
  <si>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</si>
  <si>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</si>
  <si>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</si>
  <si>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</si>
  <si>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</si>
  <si>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</si>
  <si>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</si>
  <si>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</si>
  <si>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</si>
  <si>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</si>
  <si>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</si>
  <si>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</si>
  <si>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</si>
  <si>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</si>
  <si>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</si>
  <si>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</si>
  <si>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</si>
  <si>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</si>
  <si>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</si>
  <si>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</si>
  <si>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</si>
  <si>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</si>
  <si>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</si>
  <si>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</si>
  <si>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</si>
  <si>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</si>
  <si>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</si>
  <si>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</si>
  <si>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</si>
  <si>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</si>
  <si>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</si>
  <si>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</si>
  <si>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</si>
  <si>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</si>
  <si>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</si>
  <si>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</si>
  <si>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</si>
  <si>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</si>
  <si>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</si>
  <si>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</si>
  <si>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</si>
  <si>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</si>
  <si>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</si>
  <si>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</si>
  <si>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</si>
  <si>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</si>
  <si>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</si>
  <si>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</si>
  <si>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</si>
  <si>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</si>
  <si>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</si>
  <si>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</si>
  <si>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</si>
  <si>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</si>
  <si>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</si>
  <si>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</si>
  <si>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</si>
  <si>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</si>
  <si>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</si>
  <si>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</si>
  <si>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</si>
  <si>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</si>
  <si>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</si>
  <si>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</si>
  <si>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</si>
  <si>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</si>
  <si>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</si>
  <si>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</si>
  <si>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</si>
  <si>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</si>
  <si>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</si>
  <si>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</si>
  <si>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</si>
  <si>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</si>
  <si>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</si>
  <si>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</si>
  <si>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</si>
  <si>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</si>
  <si>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</si>
  <si>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</si>
  <si>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</si>
  <si>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</si>
  <si>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</si>
  <si>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</si>
  <si>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</si>
  <si>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</si>
  <si>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</si>
  <si>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</si>
  <si>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</si>
  <si>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</si>
  <si>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</si>
  <si>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</si>
  <si>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</si>
  <si>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</si>
  <si>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</si>
  <si>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</si>
  <si>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</si>
  <si>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</si>
  <si>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</si>
  <si>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</si>
  <si>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</si>
  <si>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</si>
  <si>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</si>
  <si>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</si>
  <si>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</si>
  <si>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</si>
  <si>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</si>
  <si>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</si>
  <si>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</si>
  <si>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</si>
  <si>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</si>
  <si>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</si>
  <si>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</si>
  <si>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</si>
  <si>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</si>
  <si>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</si>
  <si>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</si>
  <si>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</si>
  <si>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</si>
  <si>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</si>
  <si>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</si>
  <si>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</si>
  <si>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</si>
  <si>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</si>
  <si>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</si>
  <si>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</si>
  <si>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</si>
  <si>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</si>
  <si>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</si>
  <si>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</si>
  <si>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</si>
  <si>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</si>
  <si>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</si>
  <si>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</si>
  <si>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</si>
  <si>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</si>
  <si>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</si>
  <si>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</si>
  <si>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</si>
  <si>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</si>
  <si>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</si>
  <si>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</si>
  <si>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</si>
  <si>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</si>
  <si>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</si>
  <si>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</si>
  <si>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</si>
  <si>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</si>
  <si>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</si>
  <si>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</si>
  <si>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</si>
  <si>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</si>
  <si>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</si>
  <si>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</si>
  <si>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</si>
  <si>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</si>
  <si>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</si>
  <si>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</si>
  <si>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</si>
  <si>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</si>
  <si>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</si>
  <si>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</si>
  <si>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</si>
  <si>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</si>
  <si>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</si>
  <si>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</si>
  <si>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</si>
  <si>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</si>
  <si>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</si>
  <si>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</si>
  <si>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</si>
  <si>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</si>
  <si>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</si>
  <si>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</si>
  <si>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</si>
  <si>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</si>
  <si>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</si>
  <si>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</si>
  <si>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</si>
  <si>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</si>
  <si>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</si>
  <si>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</si>
  <si>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</si>
  <si>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</si>
  <si>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</si>
  <si>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</si>
  <si>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</si>
  <si>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</si>
  <si>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</si>
  <si>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</si>
  <si>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</si>
  <si>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</si>
  <si>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</si>
  <si>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</si>
  <si>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</si>
  <si>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</si>
  <si>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</si>
  <si>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</si>
  <si>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</si>
  <si>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</si>
  <si>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</si>
  <si>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</si>
  <si>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</si>
  <si>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</si>
  <si>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</si>
  <si>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</si>
  <si>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</si>
  <si>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</si>
  <si>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</si>
  <si>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</si>
  <si>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</si>
  <si>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</si>
  <si>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</si>
  <si>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</si>
  <si>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</si>
  <si>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</si>
  <si>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</si>
  <si>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</si>
  <si>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</si>
  <si>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</si>
  <si>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</si>
  <si>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</si>
  <si>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</si>
  <si>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</si>
  <si>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</si>
  <si>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</si>
  <si>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</si>
  <si>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</si>
  <si>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</si>
  <si>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</si>
  <si>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</si>
  <si>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</si>
  <si>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</si>
  <si>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</si>
  <si>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</si>
  <si>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</si>
  <si>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</si>
  <si>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</si>
  <si>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</si>
  <si>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</si>
  <si>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</si>
  <si>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</si>
  <si>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</si>
  <si>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</si>
  <si>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</si>
  <si>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</si>
  <si>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</si>
  <si>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</si>
  <si>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</si>
  <si>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</si>
  <si>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</si>
  <si>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</si>
  <si>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</si>
  <si>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</si>
  <si>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</si>
  <si>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</si>
  <si>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</si>
  <si>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</si>
  <si>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</si>
  <si>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</si>
  <si>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</si>
  <si>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</si>
  <si>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</si>
  <si>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</si>
  <si>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</si>
  <si>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</si>
  <si>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</si>
  <si>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</si>
  <si>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</si>
  <si>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</si>
  <si>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</si>
  <si>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</si>
  <si>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</si>
  <si>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</si>
  <si>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</si>
  <si>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</si>
  <si>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</si>
  <si>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</si>
  <si>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</si>
  <si>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</si>
  <si>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</si>
  <si>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</si>
  <si>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</si>
  <si>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</si>
  <si>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</si>
  <si>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</si>
  <si>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</si>
  <si>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</si>
  <si>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</si>
  <si>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</si>
  <si>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</si>
  <si>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</si>
  <si>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</si>
  <si>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</si>
  <si>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</si>
  <si>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</si>
  <si>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</si>
  <si>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</si>
  <si>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</si>
  <si>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</si>
  <si>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</si>
  <si>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</si>
  <si>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</si>
  <si>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</si>
  <si>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</si>
  <si>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</si>
  <si>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</si>
  <si>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</si>
  <si>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</si>
  <si>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</si>
  <si>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</si>
  <si>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</si>
  <si>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</si>
  <si>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</si>
  <si>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</si>
  <si>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</si>
  <si>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</si>
  <si>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</si>
  <si>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</si>
  <si>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</si>
  <si>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</si>
  <si>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</si>
  <si>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</si>
  <si>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</si>
  <si>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</si>
  <si>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</si>
  <si>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</si>
  <si>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</si>
  <si>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</si>
  <si>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</si>
  <si>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</si>
  <si>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</si>
  <si>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</si>
  <si>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</si>
  <si>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</si>
  <si>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</si>
  <si>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</si>
  <si>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</si>
  <si>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</si>
  <si>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</si>
  <si>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</si>
  <si>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</si>
  <si>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</si>
  <si>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</si>
  <si>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</si>
  <si>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</si>
  <si>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</si>
  <si>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</si>
  <si>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</si>
  <si>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</si>
  <si>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</si>
  <si>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</si>
  <si>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</si>
  <si>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</si>
  <si>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</si>
  <si>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</si>
  <si>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</si>
  <si>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</si>
  <si>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</si>
  <si>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</si>
  <si>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</si>
  <si>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</si>
  <si>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</si>
  <si>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</si>
  <si>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</si>
  <si>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</si>
  <si>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</si>
  <si>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</si>
  <si>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</si>
  <si>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</si>
  <si>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</si>
  <si>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</si>
  <si>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</si>
  <si>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</si>
  <si>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</si>
  <si>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</si>
  <si>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</si>
  <si>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</si>
  <si>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</si>
  <si>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</si>
  <si>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</si>
  <si>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</si>
  <si>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</si>
  <si>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</si>
  <si>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</si>
  <si>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</si>
  <si>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</si>
  <si>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</si>
  <si>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</si>
  <si>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</si>
  <si>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</si>
  <si>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</si>
  <si>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</si>
  <si>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</si>
  <si>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</si>
  <si>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</si>
  <si>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</si>
  <si>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</si>
  <si>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</si>
  <si>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</si>
  <si>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</si>
  <si>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</si>
  <si>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</si>
  <si>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</si>
  <si>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</si>
  <si>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</si>
  <si>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</si>
  <si>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</si>
  <si>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</si>
  <si>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</si>
  <si>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</si>
  <si>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</si>
  <si>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</si>
  <si>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</si>
  <si>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</si>
  <si>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</si>
  <si>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</si>
  <si>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</si>
  <si>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</si>
  <si>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</si>
  <si>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</si>
  <si>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</si>
  <si>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</si>
  <si>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</si>
  <si>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</si>
  <si>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</si>
  <si>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</si>
  <si>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</si>
  <si>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</si>
  <si>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</si>
  <si>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</si>
  <si>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</si>
  <si>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</si>
  <si>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</si>
  <si>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</si>
  <si>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</si>
  <si>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</si>
  <si>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</si>
  <si>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</si>
  <si>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</si>
  <si>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</si>
  <si>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</si>
  <si>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</si>
  <si>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</si>
  <si>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</si>
  <si>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</si>
  <si>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</si>
  <si>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</si>
  <si>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</si>
  <si>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</si>
  <si>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</si>
  <si>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</si>
  <si>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</si>
  <si>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</si>
  <si>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</si>
  <si>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</si>
  <si>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</si>
  <si>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</si>
  <si>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</si>
  <si>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</si>
  <si>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</si>
  <si>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</si>
  <si>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</si>
  <si>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</si>
  <si>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</si>
  <si>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</si>
  <si>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</si>
  <si>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</si>
  <si>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</si>
  <si>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</si>
  <si>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</si>
  <si>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</si>
  <si>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</si>
  <si>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</si>
  <si>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</si>
  <si>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</si>
  <si>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</si>
  <si>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</si>
  <si>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</si>
  <si>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</si>
  <si>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</si>
  <si>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</si>
  <si>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</si>
  <si>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</si>
  <si>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</si>
  <si>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</si>
  <si>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</si>
  <si>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</si>
  <si>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</si>
  <si>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</si>
  <si>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</si>
  <si>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</si>
  <si>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</si>
  <si>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</si>
  <si>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</si>
  <si>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</si>
  <si>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</si>
  <si>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</si>
  <si>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</si>
  <si>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</si>
  <si>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</si>
  <si>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</si>
  <si>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</si>
  <si>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</si>
  <si>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</si>
  <si>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</si>
  <si>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</si>
  <si>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</si>
  <si>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</si>
  <si>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</si>
  <si>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</si>
  <si>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</si>
  <si>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</si>
  <si>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</si>
  <si>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</si>
  <si>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</si>
  <si>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</si>
  <si>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</si>
  <si>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</si>
  <si>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</si>
  <si>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</si>
  <si>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</si>
  <si>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</si>
  <si>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</si>
  <si>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</si>
  <si>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</si>
  <si>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</si>
  <si>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</si>
  <si>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</si>
  <si>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</si>
  <si>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</si>
  <si>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</si>
  <si>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</si>
  <si>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</si>
  <si>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</si>
  <si>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</si>
  <si>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</si>
  <si>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</si>
  <si>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</si>
  <si>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</si>
  <si>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</si>
  <si>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</si>
  <si>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</si>
  <si>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</si>
  <si>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</si>
  <si>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</si>
  <si>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</si>
  <si>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</si>
  <si>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</si>
  <si>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</si>
  <si>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</si>
  <si>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</si>
  <si>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</si>
  <si>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</si>
  <si>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</si>
  <si>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</si>
  <si>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</si>
  <si>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</si>
  <si>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</si>
  <si>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</si>
  <si>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</si>
  <si>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</si>
  <si>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</si>
  <si>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</si>
  <si>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</si>
  <si>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</si>
  <si>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</si>
  <si>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</si>
  <si>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</si>
  <si>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</si>
  <si>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</si>
  <si>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</si>
  <si>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</si>
  <si>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</si>
  <si>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</si>
  <si>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</si>
  <si>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</si>
  <si>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</si>
  <si>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</si>
  <si>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</si>
  <si>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</si>
  <si>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</si>
  <si>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</si>
  <si>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</si>
  <si>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</si>
  <si>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</si>
  <si>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</si>
  <si>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</si>
  <si>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</si>
  <si>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</si>
  <si>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</si>
  <si>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</si>
  <si>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</si>
  <si>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</si>
  <si>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</si>
  <si>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</si>
  <si>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</si>
  <si>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</si>
  <si>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</si>
  <si>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</si>
  <si>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</si>
  <si>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</si>
  <si>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</si>
  <si>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</si>
  <si>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</si>
  <si>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</si>
  <si>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</si>
  <si>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</si>
  <si>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</si>
  <si>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</si>
  <si>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</si>
  <si>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</si>
  <si>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</si>
  <si>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</si>
  <si>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</si>
  <si>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</si>
  <si>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</si>
  <si>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</si>
  <si>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</si>
  <si>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</si>
  <si>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</si>
  <si>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</si>
  <si>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</si>
  <si>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</si>
  <si>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</si>
  <si>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</si>
  <si>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</si>
  <si>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</si>
  <si>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</si>
  <si>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</si>
  <si>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</si>
  <si>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</si>
  <si>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</si>
  <si>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</si>
  <si>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</si>
  <si>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</si>
  <si>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</si>
  <si>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</si>
  <si>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</si>
  <si>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</si>
  <si>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</si>
  <si>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</si>
  <si>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</si>
  <si>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</si>
  <si>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</si>
  <si>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</si>
  <si>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</si>
  <si>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</si>
  <si>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</si>
  <si>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</si>
  <si>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</si>
  <si>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</si>
  <si>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</si>
  <si>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</si>
  <si>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</si>
  <si>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</si>
  <si>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</si>
  <si>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</si>
  <si>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</si>
  <si>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</si>
  <si>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</si>
  <si>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</si>
  <si>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</si>
  <si>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</si>
  <si>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</si>
  <si>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</si>
  <si>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</si>
  <si>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</si>
  <si>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</si>
  <si>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</si>
  <si>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</si>
  <si>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</si>
  <si>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</si>
  <si>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</si>
  <si>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</si>
  <si>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</si>
  <si>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</si>
  <si>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</si>
  <si>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</si>
  <si>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</si>
  <si>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</si>
  <si>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</si>
  <si>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</si>
  <si>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</si>
  <si>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</si>
  <si>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</si>
  <si>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</si>
  <si>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</si>
  <si>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</si>
  <si>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</si>
  <si>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</si>
  <si>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</si>
  <si>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</si>
  <si>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</si>
  <si>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</si>
  <si>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</si>
  <si>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</si>
  <si>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</si>
  <si>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</si>
  <si>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</si>
  <si>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</si>
  <si>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</si>
  <si>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</si>
  <si>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</si>
  <si>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</si>
  <si>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</si>
  <si>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</si>
  <si>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</si>
  <si>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</si>
  <si>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</si>
  <si>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</si>
  <si>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</si>
  <si>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</si>
  <si>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</si>
  <si>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</si>
  <si>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</si>
  <si>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</si>
  <si>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</si>
  <si>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</si>
  <si>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</si>
  <si>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</si>
  <si>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</si>
  <si>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</si>
  <si>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</si>
  <si>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</si>
  <si>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</si>
  <si>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</si>
  <si>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</si>
  <si>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</si>
  <si>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</si>
  <si>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</si>
  <si>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</si>
  <si>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</si>
  <si>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</si>
  <si>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</si>
  <si>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</si>
  <si>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</si>
  <si>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</si>
  <si>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</si>
  <si>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</si>
  <si>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</si>
  <si>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</si>
  <si>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</si>
  <si>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</si>
  <si>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</si>
  <si>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</si>
  <si>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</si>
  <si>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</si>
  <si>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</si>
  <si>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</si>
  <si>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</si>
  <si>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</si>
  <si>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</si>
  <si>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</si>
  <si>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</si>
  <si>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</si>
  <si>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</si>
  <si>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</si>
  <si>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</si>
  <si>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</si>
  <si>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</si>
  <si>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</si>
  <si>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</si>
  <si>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</si>
  <si>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</si>
  <si>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</si>
  <si>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</si>
  <si>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</si>
  <si>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</si>
  <si>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</si>
  <si>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</si>
  <si>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</si>
  <si>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</si>
  <si>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</si>
  <si>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</si>
  <si>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</si>
  <si>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</si>
  <si>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</si>
  <si>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</si>
  <si>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</si>
  <si>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</si>
  <si>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</si>
  <si>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</si>
  <si>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</si>
  <si>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</si>
  <si>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</si>
  <si>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</si>
  <si>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</si>
  <si>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</si>
  <si>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</si>
  <si>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</si>
  <si>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</si>
  <si>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</si>
  <si>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</si>
  <si>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</si>
  <si>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</si>
  <si>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</si>
  <si>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</si>
  <si>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</si>
  <si>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</si>
  <si>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</si>
  <si>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</si>
  <si>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</si>
  <si>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</si>
  <si>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</si>
  <si>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</si>
  <si>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</si>
  <si>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</si>
  <si>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</si>
  <si>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</si>
  <si>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</si>
  <si>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</si>
  <si>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</si>
  <si>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</si>
  <si>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</si>
  <si>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</si>
  <si>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</si>
  <si>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</si>
  <si>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</si>
  <si>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</si>
  <si>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</si>
  <si>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</si>
  <si>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</si>
  <si>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</si>
  <si>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</si>
  <si>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</si>
  <si>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</si>
  <si>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</si>
  <si>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</si>
  <si>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</si>
  <si>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</si>
  <si>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</si>
  <si>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</si>
  <si>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</si>
  <si>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</si>
  <si>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</si>
  <si>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</si>
  <si>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</si>
  <si>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</si>
  <si>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</si>
  <si>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</si>
  <si>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</si>
  <si>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</si>
  <si>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</si>
  <si>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</si>
  <si>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</si>
  <si>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</si>
  <si>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</si>
  <si>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</si>
  <si>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</si>
  <si>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</si>
  <si>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</si>
  <si>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</si>
  <si>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</si>
  <si>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</si>
  <si>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</si>
  <si>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</si>
  <si>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</si>
  <si>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</si>
  <si>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</si>
  <si>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</si>
  <si>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</si>
  <si>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</si>
  <si>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</si>
  <si>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</si>
  <si>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</si>
  <si>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</si>
  <si>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</si>
  <si>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</si>
  <si>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</si>
  <si>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</si>
  <si>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</si>
  <si>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</si>
  <si>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</si>
  <si>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</si>
  <si>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</si>
  <si>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</si>
  <si>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</si>
  <si>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</si>
  <si>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</si>
  <si>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</si>
  <si>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</si>
  <si>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</si>
  <si>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</si>
  <si>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</si>
  <si>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</si>
  <si>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</si>
  <si>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</si>
  <si>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</si>
  <si>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</si>
  <si>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</si>
  <si>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</si>
  <si>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</si>
  <si>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</si>
  <si>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</si>
  <si>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</si>
  <si>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</si>
  <si>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</si>
  <si>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</si>
  <si>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</si>
  <si>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</si>
  <si>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</si>
  <si>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</si>
  <si>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</si>
  <si>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</si>
  <si>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</si>
  <si>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</si>
  <si>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</si>
  <si>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</si>
  <si>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</si>
  <si>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</si>
  <si>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</si>
  <si>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</si>
  <si>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</si>
  <si>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</si>
  <si>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</si>
  <si>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</si>
  <si>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</si>
  <si>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</si>
  <si>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</si>
  <si>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</si>
  <si>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</si>
  <si>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</si>
  <si>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</si>
  <si>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</si>
  <si>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</si>
  <si>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</si>
  <si>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</si>
  <si>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</si>
  <si>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</si>
  <si>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</si>
  <si>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</si>
  <si>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</si>
  <si>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</si>
  <si>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</si>
  <si>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</si>
  <si>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</si>
  <si>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</si>
  <si>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</si>
  <si>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</si>
  <si>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</si>
  <si>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</si>
  <si>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</si>
  <si>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</si>
  <si>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</si>
  <si>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</si>
  <si>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</si>
  <si>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</si>
  <si>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</si>
  <si>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</si>
  <si>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</si>
  <si>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</si>
  <si>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</si>
  <si>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</si>
  <si>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</si>
  <si>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</si>
  <si>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</si>
  <si>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</si>
  <si>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</si>
  <si>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</si>
  <si>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</si>
  <si>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</si>
  <si>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</si>
  <si>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</si>
  <si>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</si>
  <si>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</si>
  <si>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</si>
  <si>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</si>
  <si>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</si>
  <si>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</si>
  <si>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</si>
  <si>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</si>
  <si>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</si>
  <si>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</si>
  <si>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</si>
  <si>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</si>
  <si>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</si>
  <si>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</si>
  <si>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</si>
  <si>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</si>
  <si>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</si>
  <si>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</si>
  <si>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</si>
  <si>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</si>
  <si>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</si>
  <si>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</si>
  <si>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</si>
  <si>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</si>
  <si>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</si>
  <si>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</si>
  <si>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</si>
  <si>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</si>
  <si>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</si>
  <si>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</si>
  <si>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</si>
  <si>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</si>
  <si>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</si>
  <si>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</si>
  <si>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</si>
  <si>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</si>
  <si>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</si>
  <si>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</si>
  <si>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</si>
  <si>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</si>
  <si>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</si>
  <si>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</si>
  <si>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</si>
  <si>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</si>
  <si>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</si>
  <si>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</si>
  <si>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</si>
  <si>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</si>
  <si>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</si>
  <si>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</si>
  <si>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</si>
  <si>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</si>
  <si>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</si>
  <si>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</si>
  <si>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</si>
  <si>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</si>
  <si>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</si>
  <si>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</si>
  <si>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</si>
  <si>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</si>
  <si>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</si>
  <si>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</si>
  <si>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</si>
  <si>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</si>
  <si>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</si>
  <si>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</si>
  <si>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</si>
  <si>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</si>
  <si>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</si>
  <si>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</si>
  <si>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</si>
  <si>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</si>
  <si>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</si>
  <si>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</si>
  <si>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</si>
  <si>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</si>
  <si>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</si>
  <si>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</si>
  <si>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</si>
  <si>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</si>
  <si>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</si>
  <si>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</si>
  <si>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</si>
  <si>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</si>
  <si>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</si>
  <si>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</si>
  <si>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</si>
  <si>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</si>
  <si>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</si>
  <si>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</si>
  <si>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</si>
  <si>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</si>
  <si>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</si>
  <si>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</si>
  <si>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</si>
  <si>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</si>
  <si>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</si>
  <si>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</si>
  <si>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</si>
  <si>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</si>
  <si>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</si>
  <si>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</si>
  <si>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</si>
  <si>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</si>
  <si>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</si>
  <si>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</si>
  <si>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</si>
  <si>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</si>
  <si>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</si>
  <si>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</si>
  <si>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</si>
  <si>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</si>
  <si>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</si>
  <si>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</si>
  <si>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</si>
  <si>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</si>
  <si>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</si>
  <si>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</si>
  <si>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</si>
  <si>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</si>
  <si>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</si>
  <si>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</si>
  <si>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</si>
  <si>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</si>
  <si>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</si>
  <si>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</si>
  <si>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</si>
  <si>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</si>
  <si>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</si>
  <si>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</si>
  <si>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</si>
  <si>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</si>
  <si>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</si>
  <si>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</si>
  <si>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</si>
  <si>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</si>
  <si>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</si>
  <si>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</si>
  <si>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</si>
  <si>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</si>
  <si>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</si>
  <si>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</si>
  <si>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</si>
  <si>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</si>
  <si>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</si>
  <si>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</si>
  <si>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</si>
  <si>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</si>
  <si>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</si>
  <si>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</si>
  <si>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</si>
  <si>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</si>
  <si>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</si>
  <si>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</si>
  <si>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</si>
  <si>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</si>
  <si>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</si>
  <si>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</si>
  <si>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</si>
  <si>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</si>
  <si>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</si>
  <si>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</si>
  <si>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</si>
  <si>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</si>
  <si>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</si>
  <si>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</si>
  <si>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</si>
  <si>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</si>
  <si>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</si>
  <si>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</si>
  <si>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</si>
  <si>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</si>
  <si>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</si>
  <si>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</si>
  <si>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</si>
  <si>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</si>
  <si>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</si>
  <si>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</si>
  <si>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</si>
  <si>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</si>
  <si>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</si>
  <si>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</si>
  <si>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</si>
  <si>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</si>
  <si>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</si>
  <si>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</si>
  <si>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</si>
  <si>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</si>
  <si>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</si>
  <si>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</si>
  <si>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</si>
  <si>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</si>
  <si>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</si>
  <si>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</si>
  <si>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</si>
  <si>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</si>
  <si>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</si>
  <si>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</si>
  <si>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</si>
  <si>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</si>
  <si>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</si>
  <si>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</si>
  <si>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</si>
  <si>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</si>
  <si>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</si>
  <si>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</si>
  <si>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</si>
  <si>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</si>
  <si>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</si>
  <si>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</si>
  <si>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</si>
  <si>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</si>
  <si>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</si>
  <si>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</si>
  <si>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</si>
  <si>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</si>
  <si>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</si>
  <si>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</si>
  <si>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</si>
  <si>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</si>
  <si>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</si>
  <si>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</si>
  <si>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</si>
  <si>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</si>
  <si>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</si>
  <si>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</si>
  <si>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</si>
  <si>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</si>
  <si>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</si>
  <si>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</si>
  <si>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</si>
  <si>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</si>
  <si>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</si>
  <si>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</si>
  <si>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</si>
  <si>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</si>
  <si>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</si>
  <si>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</si>
  <si>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</si>
  <si>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</si>
  <si>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</si>
  <si>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</si>
  <si>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</si>
  <si>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</si>
  <si>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</si>
  <si>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</si>
  <si>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</si>
  <si>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</si>
  <si>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</si>
  <si>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</si>
  <si>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</si>
  <si>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</si>
  <si>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</si>
  <si>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</si>
  <si>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</si>
  <si>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</si>
  <si>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</si>
  <si>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</si>
  <si>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</si>
  <si>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</si>
  <si>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</si>
  <si>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</si>
  <si>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</si>
  <si>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</si>
  <si>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</si>
  <si>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</si>
  <si>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</si>
  <si>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</si>
  <si>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</si>
  <si>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</si>
  <si>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</si>
  <si>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</si>
  <si>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</si>
  <si>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</si>
  <si>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</si>
  <si>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</si>
  <si>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</si>
  <si>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</si>
  <si>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</si>
  <si>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</si>
  <si>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</si>
  <si>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</si>
  <si>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</si>
  <si>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</si>
  <si>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</si>
  <si>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</si>
  <si>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</si>
  <si>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</si>
  <si>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</si>
  <si>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</si>
  <si>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</si>
  <si>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</si>
  <si>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</si>
  <si>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</si>
  <si>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</si>
  <si>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</si>
  <si>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</si>
  <si>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</si>
  <si>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</si>
  <si>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</si>
  <si>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</si>
  <si>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</si>
  <si>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</si>
  <si>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</si>
  <si>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</si>
  <si>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</si>
  <si>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</si>
  <si>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</si>
  <si>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</si>
  <si>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</si>
  <si>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</si>
  <si>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</si>
  <si>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</si>
  <si>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</si>
  <si>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</si>
  <si>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</si>
  <si>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</si>
  <si>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</si>
  <si>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</si>
  <si>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</si>
  <si>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</si>
  <si>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</si>
  <si>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</si>
  <si>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</si>
  <si>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</si>
  <si>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</si>
  <si>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</si>
  <si>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</si>
  <si>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</si>
  <si>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</si>
  <si>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</si>
  <si>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</si>
  <si>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</si>
  <si>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</si>
  <si>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</si>
  <si>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</si>
  <si>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</si>
  <si>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</si>
  <si>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</si>
  <si>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</si>
  <si>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</si>
  <si>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</si>
  <si>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</si>
  <si>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</si>
  <si>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</si>
  <si>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</si>
  <si>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</si>
  <si>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</si>
  <si>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</si>
  <si>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</si>
  <si>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</si>
  <si>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</si>
  <si>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</si>
  <si>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</si>
  <si>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</si>
  <si>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</si>
  <si>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</si>
  <si>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</si>
  <si>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</si>
  <si>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</si>
  <si>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</si>
  <si>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</si>
  <si>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</si>
  <si>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</si>
  <si>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</si>
  <si>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</si>
  <si>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</si>
  <si>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</si>
  <si>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</si>
  <si>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</si>
  <si>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</si>
  <si>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</si>
  <si>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</si>
  <si>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</si>
  <si>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</si>
  <si>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</si>
  <si>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</si>
  <si>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</si>
  <si>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</si>
  <si>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</si>
  <si>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</si>
  <si>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</si>
  <si>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</si>
  <si>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</si>
  <si>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</si>
  <si>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</si>
  <si>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</si>
  <si>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</si>
  <si>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</si>
  <si>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</si>
  <si>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</si>
  <si>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</si>
  <si>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</si>
  <si>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</si>
  <si>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</si>
  <si>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</si>
  <si>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</si>
  <si>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</si>
  <si>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</si>
  <si>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</si>
  <si>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</si>
  <si>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</si>
  <si>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</si>
  <si>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</si>
  <si>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</si>
  <si>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</si>
  <si>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</si>
  <si>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</si>
  <si>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</si>
  <si>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</si>
  <si>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</si>
  <si>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</si>
  <si>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</si>
  <si>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</si>
  <si>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</si>
  <si>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</si>
  <si>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</si>
  <si>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</si>
  <si>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</si>
  <si>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</si>
  <si>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</si>
  <si>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</si>
  <si>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</si>
  <si>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</si>
  <si>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</si>
  <si>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</si>
  <si>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</si>
  <si>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</si>
  <si>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</si>
  <si>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</si>
  <si>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</si>
  <si>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</si>
  <si>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</si>
  <si>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</si>
  <si>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</si>
  <si>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</si>
  <si>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</si>
  <si>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</si>
  <si>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</si>
  <si>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</si>
  <si>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</si>
  <si>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</si>
  <si>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</si>
  <si>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</si>
  <si>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</si>
  <si>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</si>
  <si>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</si>
  <si>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</si>
  <si>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</si>
  <si>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</si>
  <si>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</si>
  <si>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</si>
  <si>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</si>
  <si>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</si>
  <si>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</si>
  <si>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</si>
  <si>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</si>
  <si>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</si>
  <si>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</si>
  <si>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</si>
  <si>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</si>
  <si>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</si>
  <si>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</si>
  <si>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</si>
  <si>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</si>
  <si>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</si>
  <si>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</si>
  <si>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</si>
  <si>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</si>
  <si>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</si>
  <si>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</si>
  <si>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</si>
  <si>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</si>
  <si>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</si>
  <si>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</si>
  <si>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</si>
  <si>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</si>
  <si>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</si>
  <si>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</si>
  <si>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</si>
  <si>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</si>
  <si>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</si>
  <si>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</si>
  <si>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</si>
  <si>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</si>
  <si>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</si>
  <si>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</si>
  <si>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</si>
  <si>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</si>
  <si>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</si>
  <si>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</si>
  <si>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</si>
  <si>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</si>
  <si>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</si>
  <si>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</si>
  <si>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</si>
  <si>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</si>
  <si>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</si>
  <si>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</si>
  <si>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</si>
  <si>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</si>
  <si>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</si>
  <si>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</si>
  <si>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</si>
  <si>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</si>
  <si>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</si>
  <si>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</si>
  <si>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</si>
  <si>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</si>
  <si>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</si>
  <si>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</si>
  <si>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</si>
  <si>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</si>
  <si>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</si>
  <si>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</si>
  <si>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</si>
  <si>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</si>
  <si>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</si>
  <si>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</si>
  <si>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</si>
  <si>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</si>
  <si>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</si>
  <si>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</si>
  <si>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</si>
  <si>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</si>
  <si>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</si>
  <si>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</si>
  <si>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</si>
  <si>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</si>
  <si>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</si>
  <si>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</si>
  <si>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</si>
  <si>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</si>
  <si>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</si>
  <si>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</si>
  <si>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</si>
  <si>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</si>
  <si>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</si>
  <si>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</si>
  <si>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</si>
  <si>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</si>
  <si>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</si>
  <si>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</si>
  <si>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</si>
  <si>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</si>
  <si>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</si>
  <si>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</si>
  <si>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</si>
  <si>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</si>
  <si>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</si>
  <si>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</si>
  <si>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</si>
  <si>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</si>
  <si>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</si>
  <si>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</si>
  <si>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</si>
  <si>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</si>
  <si>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</si>
  <si>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</si>
  <si>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</si>
  <si>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</si>
  <si>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</si>
  <si>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</si>
  <si>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</si>
  <si>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</si>
  <si>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</si>
  <si>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</si>
  <si>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</si>
  <si>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</si>
  <si>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</si>
  <si>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</si>
  <si>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</si>
  <si>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</si>
  <si>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</si>
  <si>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</si>
  <si>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</si>
  <si>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</si>
  <si>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</si>
  <si>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</si>
  <si>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</si>
  <si>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</si>
  <si>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</si>
  <si>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</si>
  <si>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</si>
  <si>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</si>
  <si>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</si>
  <si>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</si>
  <si>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</si>
  <si>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</si>
  <si>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</si>
  <si>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</si>
  <si>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</si>
  <si>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</si>
  <si>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</si>
  <si>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</si>
  <si>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</si>
  <si>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</si>
  <si>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</si>
  <si>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</si>
  <si>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</si>
  <si>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</si>
  <si>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</si>
  <si>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</si>
  <si>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</si>
  <si>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</si>
  <si>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</si>
  <si>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</si>
  <si>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</si>
  <si>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</si>
  <si>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</si>
  <si>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</si>
  <si>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</si>
  <si>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</si>
  <si>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</si>
  <si>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</si>
  <si>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</si>
  <si>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</si>
  <si>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</si>
  <si>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</si>
  <si>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</si>
  <si>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</si>
  <si>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</si>
  <si>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</si>
  <si>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</si>
  <si>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</si>
  <si>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</si>
  <si>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</si>
  <si>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</si>
  <si>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</si>
  <si>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</si>
  <si>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</si>
  <si>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</si>
  <si>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</si>
  <si>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</si>
  <si>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</si>
  <si>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</si>
  <si>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</si>
  <si>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</si>
  <si>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</si>
  <si>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</si>
  <si>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</si>
  <si>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</si>
  <si>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</si>
  <si>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</si>
  <si>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</si>
  <si>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</si>
  <si>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</si>
  <si>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</si>
  <si>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</si>
  <si>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</si>
  <si>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</si>
  <si>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</si>
  <si>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</si>
  <si>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</si>
  <si>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</si>
  <si>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</si>
  <si>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</si>
  <si>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</si>
  <si>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</si>
  <si>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</si>
  <si>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</si>
  <si>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</si>
  <si>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</si>
  <si>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</si>
  <si>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</si>
  <si>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</si>
  <si>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</si>
  <si>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</si>
  <si>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</si>
  <si>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</si>
  <si>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</si>
  <si>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</si>
  <si>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</si>
  <si>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</si>
  <si>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</si>
  <si>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</si>
  <si>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</si>
  <si>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</si>
  <si>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</si>
  <si>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</si>
  <si>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</si>
  <si>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</si>
  <si>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</si>
  <si>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</si>
  <si>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</si>
  <si>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</si>
  <si>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</si>
  <si>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</si>
  <si>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</si>
  <si>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</si>
  <si>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</si>
  <si>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</si>
  <si>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</si>
  <si>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</si>
  <si>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</si>
  <si>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</si>
  <si>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</si>
  <si>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</si>
  <si>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</si>
  <si>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</si>
  <si>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</si>
  <si>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</si>
  <si>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</si>
  <si>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</si>
  <si>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</si>
  <si>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</si>
  <si>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</si>
  <si>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</si>
  <si>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</si>
  <si>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</si>
  <si>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</si>
  <si>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</si>
  <si>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</si>
  <si>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</si>
  <si>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</si>
  <si>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</si>
  <si>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</si>
  <si>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</si>
  <si>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</si>
  <si>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</si>
  <si>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</si>
  <si>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</si>
  <si>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</si>
  <si>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</si>
  <si>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</si>
  <si>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</si>
  <si>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</si>
  <si>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</si>
  <si>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</si>
  <si>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</si>
  <si>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</si>
  <si>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</si>
  <si>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</si>
  <si>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</si>
  <si>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</si>
  <si>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</si>
  <si>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</si>
  <si>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</si>
  <si>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</si>
  <si>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</si>
  <si>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</si>
  <si>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</si>
  <si>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</si>
  <si>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</si>
  <si>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</si>
  <si>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</si>
  <si>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</si>
  <si>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</si>
  <si>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</si>
  <si>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</si>
  <si>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</si>
  <si>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</si>
  <si>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</si>
  <si>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</si>
  <si>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</si>
  <si>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</si>
  <si>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</si>
  <si>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</si>
  <si>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</si>
  <si>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</si>
  <si>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</si>
  <si>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</si>
  <si>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</si>
  <si>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</si>
  <si>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</si>
  <si>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</si>
  <si>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</si>
  <si>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</si>
  <si>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</si>
  <si>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</si>
  <si>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</si>
  <si>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</si>
  <si>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</si>
  <si>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</si>
  <si>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</si>
  <si>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</si>
  <si>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</si>
  <si>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</si>
  <si>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</si>
  <si>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</si>
  <si>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</si>
  <si>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</si>
  <si>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</si>
  <si>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</si>
  <si>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</si>
  <si>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</si>
  <si>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</si>
  <si>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</si>
  <si>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</si>
  <si>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</si>
  <si>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</si>
  <si>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</si>
  <si>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</si>
  <si>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</si>
  <si>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</si>
  <si>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</si>
  <si>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</si>
  <si>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</si>
  <si>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</si>
  <si>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</si>
  <si>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</si>
  <si>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</si>
  <si>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</si>
  <si>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</si>
  <si>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</si>
  <si>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</si>
  <si>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</si>
  <si>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</si>
  <si>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</si>
  <si>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</si>
  <si>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</si>
  <si>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</si>
  <si>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</si>
  <si>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</si>
  <si>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</si>
  <si>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</si>
  <si>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</si>
  <si>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</si>
  <si>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</si>
  <si>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</si>
  <si>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</si>
  <si>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</si>
  <si>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</si>
  <si>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</si>
  <si>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</si>
  <si>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</si>
  <si>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</si>
  <si>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</si>
  <si>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</si>
  <si>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</si>
  <si>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</si>
  <si>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</si>
  <si>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</si>
  <si>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</si>
  <si>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</si>
  <si>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</si>
  <si>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</si>
  <si>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</si>
  <si>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</si>
  <si>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</si>
  <si>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</si>
  <si>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</si>
  <si>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</si>
  <si>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</si>
  <si>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</si>
  <si>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</si>
  <si>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</si>
  <si>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</si>
  <si>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</si>
  <si>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</si>
  <si>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</si>
  <si>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</si>
  <si>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</si>
  <si>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</si>
  <si>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</si>
  <si>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</si>
  <si>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</si>
  <si>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</si>
  <si>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</si>
  <si>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</si>
  <si>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</si>
  <si>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</si>
  <si>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</si>
  <si>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</si>
  <si>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</si>
  <si>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</si>
  <si>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</si>
  <si>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</si>
  <si>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</si>
  <si>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</si>
  <si>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</si>
  <si>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</si>
  <si>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</si>
  <si>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</si>
  <si>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</si>
  <si>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</si>
  <si>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</si>
  <si>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</si>
  <si>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</si>
  <si>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</si>
  <si>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</si>
  <si>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</si>
  <si>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</si>
  <si>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</si>
  <si>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</si>
  <si>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</si>
  <si>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</si>
  <si>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</si>
  <si>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</si>
  <si>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</si>
  <si>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</si>
  <si>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</si>
  <si>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</si>
  <si>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</si>
  <si>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</si>
  <si>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</si>
  <si>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</si>
  <si>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</si>
  <si>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</si>
  <si>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</si>
  <si>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</si>
  <si>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</si>
  <si>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</si>
  <si>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</si>
  <si>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</si>
  <si>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</si>
  <si>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</si>
  <si>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</si>
  <si>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</si>
  <si>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</si>
  <si>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</si>
  <si>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</si>
  <si>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</si>
  <si>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</si>
  <si>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</si>
  <si>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</si>
  <si>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</si>
  <si>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</si>
  <si>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</si>
  <si>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</si>
  <si>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</si>
  <si>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</si>
  <si>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</si>
  <si>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</si>
  <si>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</si>
  <si>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</si>
  <si>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</si>
  <si>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</si>
  <si>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</si>
  <si>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</si>
  <si>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</si>
  <si>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</si>
  <si>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</si>
  <si>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</si>
  <si>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</si>
  <si>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</si>
  <si>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</si>
  <si>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</si>
  <si>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</si>
  <si>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</si>
  <si>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</si>
  <si>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</si>
  <si>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</si>
  <si>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</si>
  <si>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</si>
  <si>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</si>
  <si>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</si>
  <si>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</si>
  <si>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</si>
  <si>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</si>
  <si>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</si>
  <si>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</si>
  <si>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</si>
  <si>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</si>
  <si>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</si>
  <si>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</si>
  <si>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</si>
  <si>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</si>
  <si>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</si>
  <si>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</si>
  <si>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</si>
  <si>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</si>
  <si>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</si>
  <si>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</si>
  <si>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</si>
  <si>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</si>
  <si>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</si>
  <si>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</si>
  <si>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</si>
  <si>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</si>
  <si>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</si>
  <si>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</si>
  <si>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</si>
  <si>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</si>
  <si>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</si>
  <si>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</si>
  <si>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</si>
  <si>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</si>
  <si>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</si>
  <si>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</si>
  <si>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</si>
  <si>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</si>
  <si>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</si>
  <si>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</si>
  <si>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</si>
  <si>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</si>
  <si>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</si>
  <si>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</si>
  <si>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</si>
  <si>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</si>
  <si>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</si>
  <si>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</si>
  <si>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</si>
  <si>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</si>
  <si>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</si>
  <si>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</si>
  <si>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</si>
  <si>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</si>
  <si>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</si>
  <si>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</si>
  <si>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</si>
  <si>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</si>
  <si>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</si>
  <si>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</si>
  <si>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</si>
  <si>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</si>
  <si>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</si>
  <si>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</si>
  <si>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</si>
  <si>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</si>
  <si>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</si>
  <si>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</si>
  <si>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</si>
  <si>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</si>
  <si>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</si>
  <si>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</si>
  <si>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</si>
  <si>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</si>
  <si>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</si>
  <si>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</si>
  <si>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</si>
  <si>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</si>
  <si>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</si>
  <si>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</si>
  <si>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</si>
  <si>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</si>
  <si>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</si>
  <si>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</si>
  <si>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</si>
  <si>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</si>
  <si>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</si>
  <si>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</si>
  <si>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</si>
  <si>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</si>
  <si>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</si>
  <si>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</si>
  <si>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</si>
  <si>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</si>
  <si>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</si>
  <si>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</si>
  <si>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</si>
  <si>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</si>
  <si>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</si>
  <si>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</si>
  <si>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</si>
  <si>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</si>
  <si>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</si>
  <si>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</si>
  <si>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</si>
  <si>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</si>
  <si>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</si>
  <si>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</si>
  <si>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</si>
  <si>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</si>
  <si>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</si>
  <si>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</si>
  <si>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</si>
  <si>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</si>
  <si>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</si>
  <si>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</si>
  <si>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</si>
  <si>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</si>
  <si>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</si>
  <si>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</si>
  <si>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</si>
  <si>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</si>
  <si>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</si>
  <si>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</si>
  <si>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</si>
  <si>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</si>
  <si>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</si>
  <si>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</si>
  <si>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</si>
  <si>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</si>
  <si>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</si>
  <si>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</si>
  <si>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</si>
  <si>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</si>
  <si>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</si>
  <si>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</si>
  <si>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</si>
  <si>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</si>
  <si>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</si>
  <si>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</si>
  <si>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</si>
  <si>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</si>
  <si>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</si>
  <si>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</si>
  <si>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</si>
  <si>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</si>
  <si>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</si>
  <si>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</si>
  <si>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</si>
  <si>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</si>
  <si>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</si>
  <si>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</si>
  <si>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</si>
  <si>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</si>
  <si>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</si>
  <si>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</si>
  <si>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</si>
  <si>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</si>
  <si>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</si>
  <si>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</si>
  <si>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</si>
  <si>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</si>
  <si>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</si>
  <si>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</si>
  <si>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</si>
  <si>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</si>
  <si>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</si>
  <si>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</si>
  <si>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</si>
  <si>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</si>
  <si>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</si>
  <si>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</si>
  <si>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</si>
  <si>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</si>
  <si>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</si>
  <si>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</si>
  <si>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</si>
  <si>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</si>
  <si>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</si>
  <si>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</si>
  <si>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</si>
  <si>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</si>
  <si>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</si>
  <si>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</si>
  <si>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</si>
  <si>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</si>
  <si>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</si>
  <si>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</si>
  <si>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</si>
  <si>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</si>
  <si>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</si>
  <si>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</si>
  <si>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</si>
  <si>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</si>
  <si>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</si>
  <si>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</si>
  <si>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</si>
  <si>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</si>
  <si>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</si>
  <si>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</si>
  <si>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</si>
  <si>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</si>
  <si>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</si>
  <si>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</si>
  <si>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</si>
  <si>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</si>
  <si>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</si>
  <si>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</si>
  <si>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</si>
  <si>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</si>
  <si>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</si>
  <si>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</si>
  <si>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</si>
  <si>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</si>
  <si>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</si>
  <si>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</si>
  <si>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</si>
  <si>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</si>
  <si>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</si>
  <si>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</si>
  <si>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</si>
  <si>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</si>
  <si>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</si>
  <si>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</si>
  <si>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</si>
  <si>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</si>
  <si>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</si>
  <si>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</si>
  <si>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</si>
  <si>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</si>
  <si>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</si>
  <si>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</si>
  <si>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</si>
  <si>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</si>
  <si>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</si>
  <si>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</si>
  <si>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</si>
  <si>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</si>
  <si>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</si>
  <si>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</si>
  <si>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</si>
  <si>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</si>
  <si>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</si>
  <si>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</si>
  <si>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</si>
  <si>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</si>
  <si>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</si>
  <si>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</si>
  <si>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</si>
  <si>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</si>
  <si>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</si>
  <si>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</si>
  <si>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</si>
  <si>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</si>
  <si>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</si>
  <si>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</si>
  <si>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</si>
  <si>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</si>
  <si>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</si>
  <si>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</si>
  <si>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</si>
  <si>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</si>
  <si>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</si>
  <si>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</si>
  <si>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</si>
  <si>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</si>
  <si>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</si>
  <si>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</si>
  <si>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</si>
  <si>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</si>
  <si>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</si>
  <si>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</si>
  <si>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</si>
  <si>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</si>
  <si>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</si>
  <si>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</si>
  <si>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</si>
  <si>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</si>
  <si>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</si>
  <si>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</si>
  <si>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</si>
  <si>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</si>
  <si>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</si>
  <si>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</si>
  <si>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</si>
  <si>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</si>
  <si>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</si>
  <si>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</si>
  <si>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</si>
  <si>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</si>
  <si>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</si>
  <si>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</si>
  <si>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</si>
  <si>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</si>
  <si>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</si>
  <si>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</si>
  <si>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</si>
  <si>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</si>
  <si>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</si>
  <si>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</si>
  <si>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</si>
  <si>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</si>
  <si>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</si>
  <si>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</si>
  <si>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</si>
  <si>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</si>
  <si>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</si>
  <si>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</si>
  <si>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</si>
  <si>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</si>
  <si>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</si>
  <si>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</si>
  <si>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</si>
  <si>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</si>
  <si>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</si>
  <si>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</si>
  <si>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</si>
  <si>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</si>
  <si>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</si>
  <si>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</si>
  <si>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</si>
  <si>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</si>
  <si>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</si>
  <si>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</si>
  <si>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</si>
  <si>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</si>
  <si>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</si>
  <si>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</si>
  <si>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</si>
  <si>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</si>
  <si>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</si>
  <si>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</si>
  <si>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</si>
  <si>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</si>
  <si>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</si>
  <si>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</si>
  <si>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</si>
  <si>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</si>
  <si>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</si>
  <si>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</si>
  <si>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</si>
  <si>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</si>
  <si>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</si>
  <si>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</si>
  <si>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</si>
  <si>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</si>
  <si>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</si>
  <si>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</si>
  <si>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</si>
  <si>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</si>
  <si>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</si>
  <si>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</si>
  <si>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</si>
  <si>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</si>
  <si>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</si>
  <si>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</si>
  <si>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</si>
  <si>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</si>
  <si>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</si>
  <si>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</si>
  <si>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</si>
  <si>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</si>
  <si>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</si>
  <si>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</si>
  <si>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</si>
  <si>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</si>
  <si>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</si>
  <si>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</si>
  <si>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</si>
  <si>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</si>
  <si>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</si>
  <si>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</si>
  <si>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</si>
  <si>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</si>
  <si>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</si>
  <si>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</si>
  <si>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</si>
  <si>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</si>
  <si>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</si>
  <si>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</si>
  <si>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</si>
  <si>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</si>
  <si>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</si>
  <si>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</si>
  <si>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</si>
  <si>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</si>
  <si>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</si>
  <si>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</si>
  <si>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</si>
  <si>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</si>
  <si>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</si>
  <si>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</si>
  <si>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</si>
  <si>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</si>
  <si>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</si>
  <si>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</si>
  <si>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</si>
  <si>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</si>
  <si>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</si>
  <si>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</si>
  <si>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</si>
  <si>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</si>
  <si>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</si>
  <si>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</si>
  <si>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</si>
  <si>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</si>
  <si>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</si>
  <si>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</si>
  <si>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</si>
  <si>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</si>
  <si>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</si>
  <si>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</si>
  <si>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</si>
  <si>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</si>
  <si>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</si>
  <si>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</si>
  <si>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</si>
  <si>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</si>
  <si>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</si>
  <si>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</si>
  <si>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</si>
  <si>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</si>
  <si>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</si>
  <si>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</si>
  <si>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</si>
  <si>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</si>
  <si>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</si>
  <si>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</si>
  <si>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</si>
  <si>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</si>
  <si>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</si>
  <si>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</si>
  <si>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</si>
  <si>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</si>
  <si>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</si>
  <si>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</si>
  <si>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</si>
  <si>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</si>
  <si>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</si>
  <si>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</si>
  <si>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</si>
  <si>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</si>
  <si>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</si>
  <si>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</si>
  <si>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</si>
  <si>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</si>
  <si>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</si>
  <si>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</si>
  <si>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</si>
  <si>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</si>
  <si>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</si>
  <si>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</si>
  <si>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</si>
  <si>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</si>
  <si>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</si>
  <si>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</si>
  <si>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</si>
  <si>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</si>
  <si>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</si>
  <si>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</si>
  <si>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</si>
  <si>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</si>
  <si>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</si>
  <si>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</si>
  <si>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</si>
  <si>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</si>
  <si>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</si>
  <si>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</si>
  <si>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</si>
  <si>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</si>
  <si>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</si>
  <si>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</si>
  <si>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</si>
  <si>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</si>
  <si>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</si>
  <si>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</si>
  <si>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</si>
  <si>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</si>
  <si>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</si>
  <si>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</si>
  <si>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</si>
  <si>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</si>
  <si>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</si>
  <si>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</si>
  <si>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</si>
  <si>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</si>
  <si>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</si>
  <si>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</si>
  <si>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</si>
  <si>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</si>
  <si>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</si>
  <si>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</si>
  <si>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</si>
  <si>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</si>
  <si>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</si>
  <si>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</si>
  <si>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</si>
  <si>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</si>
  <si>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</si>
  <si>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</si>
  <si>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</si>
  <si>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</si>
  <si>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</si>
  <si>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</si>
  <si>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</si>
  <si>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</si>
  <si>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</si>
  <si>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</si>
  <si>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</si>
  <si>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</si>
  <si>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</si>
  <si>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</si>
  <si>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</si>
  <si>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</si>
  <si>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</si>
  <si>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</si>
  <si>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</si>
  <si>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</si>
  <si>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</si>
  <si>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</si>
  <si>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</si>
  <si>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</si>
  <si>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</si>
  <si>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</si>
  <si>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</si>
  <si>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</si>
  <si>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</si>
  <si>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</si>
  <si>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</si>
  <si>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</si>
  <si>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</si>
  <si>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</si>
  <si>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</si>
  <si>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</si>
  <si>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</si>
  <si>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</si>
  <si>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</si>
  <si>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</si>
  <si>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</si>
  <si>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</si>
  <si>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</si>
  <si>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</si>
  <si>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</si>
  <si>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</si>
  <si>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</si>
  <si>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</si>
  <si>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</si>
  <si>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</si>
  <si>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</si>
  <si>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</si>
  <si>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</si>
  <si>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</si>
  <si>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</si>
  <si>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</si>
  <si>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</si>
  <si>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</si>
  <si>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</si>
  <si>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</si>
  <si>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</si>
  <si>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</si>
  <si>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</si>
  <si>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</si>
  <si>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</si>
  <si>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</si>
  <si>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</si>
  <si>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</si>
  <si>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</si>
  <si>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</si>
  <si>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</si>
  <si>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</si>
  <si>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</si>
  <si>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</si>
  <si>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</si>
  <si>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</si>
  <si>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</si>
  <si>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</si>
  <si>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</si>
  <si>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</si>
  <si>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</si>
  <si>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</si>
  <si>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</si>
  <si>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</si>
  <si>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</si>
  <si>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</si>
  <si>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</si>
  <si>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</si>
  <si>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</si>
  <si>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</si>
  <si>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</si>
  <si>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</si>
  <si>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</si>
  <si>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</si>
  <si>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</si>
  <si>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</si>
  <si>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</si>
  <si>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</si>
  <si>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</si>
  <si>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</si>
  <si>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</si>
  <si>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</si>
  <si>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</si>
  <si>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</si>
  <si>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</si>
  <si>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</si>
  <si>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</si>
  <si>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</si>
  <si>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</si>
  <si>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</si>
  <si>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</si>
  <si>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</si>
  <si>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</si>
  <si>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</si>
  <si>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</si>
  <si>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</si>
  <si>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</si>
  <si>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</si>
  <si>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</si>
  <si>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</si>
  <si>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</si>
  <si>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</si>
  <si>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</si>
  <si>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</si>
  <si>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</si>
  <si>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</si>
  <si>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</si>
  <si>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</si>
  <si>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</si>
  <si>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</si>
  <si>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</si>
  <si>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</si>
  <si>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</si>
  <si>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</si>
  <si>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</si>
  <si>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</si>
  <si>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</si>
  <si>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</si>
  <si>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</si>
  <si>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</si>
  <si>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</si>
  <si>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</si>
  <si>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</si>
  <si>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</si>
  <si>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</si>
  <si>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</si>
  <si>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</si>
  <si>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</si>
  <si>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</si>
  <si>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</si>
  <si>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</si>
  <si>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</si>
  <si>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</si>
  <si>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</si>
  <si>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</si>
  <si>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</si>
  <si>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</si>
  <si>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</si>
  <si>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</si>
  <si>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</si>
  <si>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</si>
  <si>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</si>
  <si>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</si>
  <si>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</si>
  <si>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</si>
  <si>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</si>
  <si>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</si>
  <si>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</si>
  <si>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</si>
  <si>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</si>
  <si>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</si>
  <si>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</si>
  <si>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</si>
  <si>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</si>
  <si>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</si>
  <si>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</si>
  <si>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</si>
  <si>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</si>
  <si>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</si>
  <si>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</si>
  <si>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</si>
  <si>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</si>
  <si>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</si>
  <si>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</si>
  <si>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</si>
  <si>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</si>
  <si>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</si>
  <si>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</si>
  <si>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</si>
  <si>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</si>
  <si>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</si>
  <si>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</si>
  <si>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</si>
  <si>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</si>
  <si>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</si>
  <si>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</si>
  <si>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</si>
  <si>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</si>
  <si>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</si>
  <si>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</si>
  <si>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</si>
  <si>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</si>
  <si>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</si>
  <si>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</si>
  <si>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</si>
  <si>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</si>
  <si>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</si>
  <si>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</si>
  <si>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</si>
  <si>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</si>
  <si>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</si>
  <si>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</si>
  <si>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</si>
  <si>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</si>
  <si>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</si>
  <si>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</si>
  <si>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</si>
  <si>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</si>
  <si>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</si>
  <si>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</si>
  <si>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</si>
  <si>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</si>
  <si>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</si>
  <si>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</si>
  <si>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</si>
  <si>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</si>
  <si>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</si>
  <si>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</si>
  <si>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</si>
  <si>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</si>
  <si>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</si>
  <si>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</si>
  <si>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</si>
  <si>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</si>
  <si>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</si>
  <si>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</si>
  <si>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</si>
  <si>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</si>
  <si>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</si>
  <si>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</si>
  <si>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</si>
  <si>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</si>
  <si>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</si>
  <si>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</si>
  <si>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</si>
  <si>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</si>
  <si>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</si>
  <si>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</si>
  <si>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</si>
  <si>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</si>
  <si>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</si>
  <si>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</si>
  <si>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</si>
  <si>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</si>
  <si>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</si>
  <si>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</si>
  <si>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</si>
  <si>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</si>
  <si>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</si>
  <si>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</si>
  <si>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</si>
  <si>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</si>
  <si>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</si>
  <si>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</si>
  <si>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</si>
  <si>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</si>
  <si>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</si>
  <si>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</si>
  <si>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</si>
  <si>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</si>
  <si>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</si>
  <si>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</si>
  <si>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</si>
  <si>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</si>
  <si>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</si>
  <si>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</si>
  <si>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</si>
  <si>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</si>
  <si>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</si>
  <si>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</si>
  <si>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</si>
  <si>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</si>
  <si>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</si>
  <si>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</si>
  <si>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</si>
  <si>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</si>
  <si>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</si>
  <si>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</si>
  <si>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</si>
  <si>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</si>
  <si>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</si>
  <si>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</si>
  <si>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</si>
  <si>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</si>
  <si>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</si>
  <si>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</si>
  <si>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</si>
  <si>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</si>
  <si>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</si>
  <si>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</si>
  <si>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</si>
  <si>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</si>
  <si>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</si>
  <si>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</si>
  <si>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</si>
  <si>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</si>
  <si>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</si>
  <si>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</si>
  <si>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</si>
  <si>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</si>
  <si>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</si>
  <si>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</si>
  <si>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</si>
  <si>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</si>
  <si>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</si>
  <si>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</si>
  <si>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</si>
  <si>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</si>
  <si>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</si>
  <si>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</si>
  <si>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</si>
  <si>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</si>
  <si>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</si>
  <si>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</si>
  <si>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</si>
  <si>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</si>
  <si>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</si>
  <si>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</si>
  <si>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</si>
  <si>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</si>
  <si>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</si>
  <si>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</si>
  <si>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</si>
  <si>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</si>
  <si>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</si>
  <si>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</si>
  <si>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</si>
  <si>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</si>
  <si>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</si>
  <si>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</si>
  <si>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</si>
  <si>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</si>
  <si>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</si>
  <si>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</si>
  <si>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</si>
  <si>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</si>
  <si>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</si>
  <si>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</si>
  <si>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</si>
  <si>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</si>
  <si>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</si>
  <si>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</si>
  <si>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</si>
  <si>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</si>
  <si>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</si>
  <si>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</si>
  <si>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</si>
  <si>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</si>
  <si>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</si>
  <si>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</si>
  <si>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</si>
  <si>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</si>
  <si>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</si>
  <si>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</si>
  <si>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</si>
  <si>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</si>
  <si>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</si>
  <si>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</si>
  <si>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</si>
  <si>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</si>
  <si>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</si>
  <si>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</si>
  <si>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</si>
  <si>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</si>
  <si>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</si>
  <si>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</si>
  <si>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</si>
  <si>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</si>
  <si>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</si>
  <si>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</si>
  <si>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</si>
  <si>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</si>
  <si>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</si>
  <si>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</si>
  <si>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</si>
  <si>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</si>
  <si>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</si>
  <si>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</si>
  <si>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</si>
  <si>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</si>
  <si>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</si>
  <si>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</si>
  <si>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</si>
  <si>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</si>
  <si>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</si>
  <si>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</si>
  <si>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</si>
  <si>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</si>
  <si>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</si>
  <si>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</si>
  <si>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</si>
  <si>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</si>
  <si>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</si>
  <si>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</si>
  <si>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</si>
  <si>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</si>
  <si>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</si>
  <si>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</si>
  <si>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</si>
  <si>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</si>
  <si>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</si>
  <si>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</si>
  <si>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</si>
  <si>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</si>
  <si>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</si>
  <si>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</si>
  <si>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</si>
  <si>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</si>
  <si>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</si>
  <si>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</si>
  <si>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</si>
  <si>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</si>
  <si>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</si>
  <si>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</si>
  <si>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</si>
  <si>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</si>
  <si>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</si>
  <si>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</si>
  <si>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</si>
  <si>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</si>
  <si>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</si>
  <si>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</si>
  <si>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</si>
  <si>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</si>
  <si>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</si>
  <si>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</si>
  <si>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</si>
  <si>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</si>
  <si>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</si>
  <si>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</si>
  <si>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</si>
  <si>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</si>
  <si>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</si>
  <si>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</si>
  <si>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</si>
  <si>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</si>
  <si>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</si>
  <si>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</si>
  <si>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</si>
  <si>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</si>
  <si>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</si>
  <si>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</si>
  <si>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</si>
  <si>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</si>
  <si>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</si>
  <si>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</si>
  <si>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</si>
  <si>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</si>
  <si>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</si>
  <si>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</si>
  <si>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</si>
  <si>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</si>
  <si>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</si>
  <si>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</si>
  <si>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</si>
  <si>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</si>
  <si>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</si>
  <si>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</si>
  <si>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</si>
  <si>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</si>
  <si>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</si>
  <si>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</si>
  <si>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</si>
  <si>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</si>
  <si>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</si>
  <si>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</si>
  <si>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</si>
  <si>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</si>
  <si>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</si>
  <si>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</si>
  <si>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</si>
  <si>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</si>
  <si>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</si>
  <si>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</si>
  <si>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</si>
  <si>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</si>
  <si>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</si>
  <si>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</si>
  <si>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</si>
  <si>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</si>
  <si>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</si>
  <si>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</si>
  <si>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</si>
  <si>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</si>
  <si>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</si>
  <si>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</si>
  <si>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</si>
  <si>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</si>
  <si>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</si>
  <si>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</si>
  <si>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</si>
  <si>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</si>
  <si>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</si>
  <si>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</si>
  <si>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</si>
  <si>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</si>
  <si>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</si>
  <si>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</si>
  <si>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</si>
  <si>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</si>
  <si>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</si>
  <si>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</si>
  <si>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</si>
  <si>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</si>
  <si>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</si>
  <si>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</si>
  <si>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</si>
  <si>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</si>
  <si>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</si>
  <si>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</si>
  <si>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</si>
  <si>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</si>
  <si>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</si>
  <si>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</si>
  <si>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</si>
  <si>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</si>
  <si>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</si>
  <si>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</si>
  <si>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</si>
  <si>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</si>
  <si>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</si>
  <si>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</si>
  <si>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</si>
  <si>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</si>
  <si>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</si>
  <si>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</si>
  <si>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</si>
  <si>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</si>
  <si>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</si>
  <si>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</si>
  <si>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</si>
  <si>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</si>
  <si>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</si>
  <si>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</si>
  <si>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</si>
  <si>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</si>
  <si>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</si>
  <si>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</si>
  <si>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</si>
  <si>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</si>
  <si>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</si>
  <si>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</si>
  <si>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</si>
  <si>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</si>
  <si>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</si>
  <si>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</si>
  <si>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</si>
  <si>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</si>
  <si>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</si>
  <si>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</si>
  <si>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</si>
  <si>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</si>
  <si>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</si>
  <si>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</si>
  <si>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</si>
  <si>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</si>
  <si>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</si>
  <si>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</si>
  <si>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</si>
  <si>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</si>
  <si>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</si>
  <si>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</si>
  <si>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</si>
  <si>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</si>
  <si>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</si>
  <si>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</si>
  <si>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</si>
  <si>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</si>
  <si>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</si>
  <si>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</si>
  <si>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</si>
  <si>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</si>
  <si>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</si>
  <si>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</si>
  <si>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</si>
  <si>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</si>
  <si>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</si>
  <si>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</si>
  <si>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</si>
  <si>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</si>
  <si>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</si>
  <si>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</si>
  <si>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</si>
  <si>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</si>
  <si>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</si>
  <si>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</si>
  <si>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</si>
  <si>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</si>
  <si>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</si>
  <si>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</si>
  <si>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</si>
  <si>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</si>
  <si>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</si>
  <si>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</si>
  <si>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</si>
  <si>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</si>
  <si>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</si>
  <si>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</si>
  <si>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</si>
  <si>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</si>
  <si>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</si>
  <si>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</si>
  <si>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</si>
  <si>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</si>
  <si>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</si>
  <si>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</si>
  <si>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</si>
  <si>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</si>
  <si>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</si>
  <si>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</si>
  <si>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</si>
  <si>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</si>
  <si>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</si>
  <si>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</si>
  <si>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</si>
  <si>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</si>
  <si>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</si>
  <si>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</si>
  <si>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</si>
  <si>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</si>
  <si>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</si>
  <si>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</si>
  <si>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</si>
  <si>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</si>
  <si>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</si>
  <si>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</si>
  <si>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</si>
  <si>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</si>
  <si>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</si>
  <si>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</si>
  <si>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</si>
  <si>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</si>
  <si>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</si>
  <si>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</si>
  <si>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</si>
  <si>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</si>
  <si>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</si>
  <si>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</si>
  <si>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</si>
  <si>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</si>
  <si>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</si>
  <si>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</si>
  <si>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</si>
  <si>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</si>
  <si>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</si>
  <si>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</si>
  <si>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</si>
  <si>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</si>
  <si>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</si>
  <si>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</si>
  <si>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</si>
  <si>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</si>
  <si>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</si>
  <si>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</si>
  <si>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</si>
  <si>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</si>
  <si>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</si>
  <si>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</si>
  <si>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</si>
  <si>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</si>
  <si>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</si>
  <si>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</si>
  <si>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</si>
  <si>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</si>
  <si>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</si>
  <si>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</si>
  <si>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</si>
  <si>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</si>
  <si>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</si>
  <si>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</si>
  <si>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</si>
  <si>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</si>
  <si>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</si>
  <si>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</si>
  <si>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</si>
  <si>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</si>
  <si>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</si>
  <si>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</si>
  <si>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</si>
  <si>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</si>
  <si>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</si>
  <si>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</si>
  <si>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</si>
  <si>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</si>
  <si>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</si>
  <si>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</si>
  <si>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</si>
  <si>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</si>
  <si>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</si>
  <si>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</si>
  <si>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</si>
  <si>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</si>
  <si>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</si>
  <si>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</si>
  <si>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</si>
  <si>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</si>
  <si>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</si>
  <si>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</si>
  <si>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</si>
  <si>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</si>
  <si>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</si>
  <si>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</si>
  <si>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</si>
  <si>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</si>
  <si>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</si>
  <si>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</si>
  <si>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</si>
  <si>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</si>
  <si>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</si>
  <si>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</si>
  <si>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</si>
  <si>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</si>
  <si>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</si>
  <si>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</si>
  <si>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</si>
  <si>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</si>
  <si>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</si>
  <si>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</si>
  <si>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</si>
  <si>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</si>
  <si>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</si>
  <si>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</si>
  <si>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</si>
  <si>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</si>
  <si>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</si>
  <si>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</si>
  <si>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</si>
  <si>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</si>
  <si>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</si>
  <si>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</si>
  <si>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</si>
  <si>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</si>
  <si>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</si>
  <si>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</si>
  <si>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</si>
  <si>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</si>
  <si>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</si>
  <si>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</si>
  <si>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</si>
  <si>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</si>
  <si>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</si>
  <si>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</si>
  <si>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</si>
  <si>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</si>
  <si>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</si>
  <si>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</si>
  <si>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</si>
  <si>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</si>
  <si>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</si>
  <si>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</si>
  <si>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</si>
  <si>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</si>
  <si>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</si>
  <si>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</si>
  <si>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</si>
  <si>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</si>
  <si>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</si>
  <si>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</si>
  <si>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</si>
  <si>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</si>
  <si>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</si>
  <si>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</si>
  <si>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</si>
  <si>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</si>
  <si>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</si>
  <si>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</si>
  <si>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</si>
  <si>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</si>
  <si>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</si>
  <si>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</si>
  <si>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</si>
  <si>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</si>
  <si>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</si>
  <si>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</si>
  <si>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</si>
  <si>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</si>
  <si>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</si>
  <si>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</si>
  <si>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</si>
  <si>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</si>
  <si>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</si>
  <si>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</si>
  <si>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</si>
  <si>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</si>
  <si>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</si>
  <si>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</si>
  <si>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</si>
  <si>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</si>
  <si>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</si>
  <si>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</si>
  <si>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</si>
  <si>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</si>
  <si>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</si>
  <si>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</si>
  <si>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</si>
  <si>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</si>
  <si>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</si>
  <si>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</si>
  <si>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</si>
  <si>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</si>
  <si>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</si>
  <si>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</si>
  <si>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</si>
  <si>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</si>
  <si>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</si>
  <si>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</si>
  <si>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</si>
  <si>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</si>
  <si>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</si>
  <si>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</si>
  <si>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</si>
  <si>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</si>
  <si>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</si>
  <si>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</si>
  <si>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</si>
  <si>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</si>
  <si>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</si>
  <si>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</si>
  <si>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</si>
  <si>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</si>
  <si>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</si>
  <si>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</si>
  <si>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</si>
  <si>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</si>
  <si>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</si>
  <si>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</si>
  <si>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</si>
  <si>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</si>
  <si>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</si>
  <si>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</si>
  <si>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</si>
  <si>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</si>
  <si>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</si>
  <si>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</si>
  <si>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</si>
  <si>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</si>
  <si>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</si>
  <si>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</si>
  <si>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</si>
  <si>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</si>
  <si>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</si>
  <si>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</si>
  <si>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</si>
  <si>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</si>
  <si>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</si>
  <si>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</si>
  <si>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</si>
  <si>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</si>
  <si>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</si>
  <si>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</si>
  <si>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</si>
  <si>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</si>
  <si>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</si>
  <si>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</si>
  <si>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</si>
  <si>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</si>
  <si>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</si>
  <si>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</si>
  <si>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</si>
  <si>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</si>
  <si>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</si>
  <si>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</si>
  <si>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</si>
  <si>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</si>
  <si>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</si>
  <si>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</si>
  <si>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</si>
  <si>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</si>
  <si>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</si>
  <si>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</si>
  <si>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</si>
  <si>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</si>
  <si>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</si>
  <si>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</si>
  <si>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</si>
  <si>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</si>
  <si>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</si>
  <si>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</si>
  <si>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</si>
  <si>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</si>
  <si>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</si>
  <si>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</si>
  <si>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</si>
  <si>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</si>
  <si>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</si>
  <si>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</si>
  <si>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</si>
  <si>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</si>
  <si>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</si>
  <si>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</si>
  <si>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</si>
  <si>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</si>
  <si>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</si>
  <si>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</si>
  <si>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</si>
  <si>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</si>
  <si>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</si>
  <si>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</si>
  <si>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</si>
  <si>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</si>
  <si>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</si>
  <si>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</si>
  <si>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</si>
  <si>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</si>
  <si>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</si>
  <si>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</si>
  <si>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</si>
  <si>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</si>
  <si>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</si>
  <si>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</si>
  <si>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</si>
  <si>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</si>
  <si>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</si>
  <si>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</si>
  <si>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</si>
  <si>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</si>
  <si>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</si>
  <si>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</si>
  <si>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</si>
  <si>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</si>
  <si>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</si>
  <si>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</si>
  <si>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</si>
  <si>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</si>
  <si>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</si>
  <si>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</si>
  <si>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</si>
  <si>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</si>
  <si>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</si>
  <si>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</si>
  <si>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</si>
  <si>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</si>
  <si>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</si>
  <si>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</si>
  <si>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</si>
  <si>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</si>
  <si>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</si>
  <si>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</si>
  <si>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</si>
  <si>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</si>
  <si>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</si>
  <si>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</si>
  <si>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</si>
  <si>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</si>
  <si>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</si>
  <si>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</si>
  <si>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</si>
  <si>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</si>
  <si>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</si>
  <si>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</si>
  <si>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</si>
  <si>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</si>
  <si>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</si>
  <si>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</si>
  <si>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</si>
  <si>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</si>
  <si>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</si>
  <si>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</si>
  <si>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</si>
  <si>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</si>
  <si>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</si>
  <si>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</si>
  <si>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</si>
  <si>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</si>
  <si>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</si>
  <si>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</si>
  <si>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</si>
  <si>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</si>
  <si>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</si>
  <si>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</si>
  <si>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</si>
  <si>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</si>
  <si>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</si>
  <si>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</si>
  <si>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</si>
  <si>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</si>
  <si>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</si>
  <si>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</si>
  <si>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</si>
  <si>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</si>
  <si>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</si>
  <si>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</si>
  <si>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</si>
  <si>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</si>
  <si>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</si>
  <si>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</si>
  <si>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</si>
  <si>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</si>
  <si>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</si>
  <si>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</si>
  <si>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</si>
  <si>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</si>
  <si>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</si>
  <si>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</si>
  <si>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</si>
  <si>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</si>
  <si>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</si>
  <si>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</si>
  <si>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</si>
  <si>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</si>
  <si>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</si>
  <si>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</si>
  <si>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</si>
  <si>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</si>
  <si>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</si>
  <si>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</si>
  <si>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</si>
  <si>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</si>
  <si>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</si>
  <si>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</si>
  <si>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</si>
  <si>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</si>
  <si>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</si>
  <si>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</si>
  <si>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</si>
  <si>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</si>
  <si>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</si>
  <si>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</si>
  <si>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</si>
  <si>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</si>
  <si>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</si>
  <si>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</si>
  <si>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</si>
  <si>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</si>
  <si>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</si>
  <si>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</si>
  <si>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</si>
  <si>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</si>
  <si>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</si>
  <si>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</si>
  <si>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</si>
  <si>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</si>
  <si>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</si>
  <si>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</si>
  <si>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</si>
  <si>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</si>
  <si>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</si>
  <si>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</si>
  <si>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</si>
  <si>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</si>
  <si>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</si>
  <si>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</si>
  <si>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</si>
  <si>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</si>
  <si>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</si>
  <si>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</si>
  <si>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</si>
  <si>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</si>
  <si>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</si>
  <si>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</si>
  <si>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</si>
  <si>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</si>
  <si>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</si>
  <si>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</si>
  <si>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</si>
  <si>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</si>
  <si>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</si>
  <si>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</si>
  <si>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</si>
  <si>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</si>
  <si>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</si>
  <si>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</si>
  <si>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</si>
  <si>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</si>
  <si>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</si>
  <si>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</si>
  <si>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</si>
  <si>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</si>
  <si>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</si>
  <si>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</si>
  <si>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</si>
  <si>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</si>
  <si>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</si>
  <si>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</si>
  <si>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</si>
  <si>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</si>
  <si>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</si>
  <si>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</si>
  <si>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</si>
  <si>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</si>
  <si>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</si>
  <si>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</si>
  <si>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</si>
  <si>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</si>
  <si>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</si>
  <si>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</si>
  <si>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</si>
  <si>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</si>
  <si>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</si>
  <si>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</si>
  <si>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</si>
  <si>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</si>
  <si>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</si>
  <si>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</si>
  <si>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</si>
  <si>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</si>
  <si>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</si>
  <si>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</si>
  <si>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</si>
  <si>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</si>
  <si>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</si>
  <si>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</si>
  <si>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</si>
  <si>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</si>
  <si>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</si>
  <si>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</si>
  <si>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</si>
  <si>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</si>
  <si>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</si>
  <si>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</si>
  <si>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</si>
  <si>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</si>
  <si>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</si>
  <si>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</si>
  <si>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</si>
  <si>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</si>
  <si>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</si>
  <si>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</si>
  <si>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</si>
  <si>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</si>
  <si>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</si>
  <si>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</si>
  <si>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</si>
  <si>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</si>
  <si>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</si>
  <si>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</si>
  <si>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</si>
  <si>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</si>
  <si>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</si>
  <si>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</si>
  <si>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</si>
  <si>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</si>
  <si>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</si>
  <si>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</si>
  <si>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</si>
  <si>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</si>
  <si>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</si>
  <si>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</si>
  <si>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</si>
  <si>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</si>
  <si>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</si>
  <si>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</si>
  <si>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</si>
  <si>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</si>
  <si>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</si>
  <si>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</si>
  <si>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</si>
  <si>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</si>
  <si>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</si>
  <si>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</si>
  <si>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</si>
  <si>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</si>
  <si>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</si>
  <si>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</si>
  <si>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</si>
  <si>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</si>
  <si>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</si>
  <si>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</si>
  <si>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</si>
  <si>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</si>
  <si>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</si>
  <si>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</si>
  <si>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</si>
  <si>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</si>
  <si>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</si>
  <si>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</si>
  <si>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</si>
  <si>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</si>
  <si>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</si>
  <si>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</si>
  <si>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</si>
  <si>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</si>
  <si>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</si>
  <si>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</si>
  <si>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</si>
  <si>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</si>
  <si>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</si>
  <si>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</si>
  <si>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</si>
  <si>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</si>
  <si>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</si>
  <si>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</si>
  <si>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</si>
  <si>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</si>
  <si>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</si>
  <si>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</si>
  <si>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</si>
  <si>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</si>
  <si>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</si>
  <si>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</si>
  <si>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</si>
  <si>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</si>
  <si>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</si>
  <si>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</si>
  <si>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</si>
  <si>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</si>
  <si>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</si>
  <si>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</si>
  <si>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</si>
  <si>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</si>
  <si>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</si>
  <si>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</si>
  <si>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</si>
  <si>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</si>
  <si>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</si>
  <si>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</si>
  <si>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</si>
  <si>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</si>
  <si>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</si>
  <si>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</si>
  <si>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</si>
  <si>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</si>
  <si>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</si>
  <si>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</si>
  <si>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</si>
  <si>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</si>
  <si>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</si>
  <si>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</si>
  <si>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</si>
  <si>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</si>
  <si>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</si>
  <si>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</si>
  <si>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</si>
  <si>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</si>
  <si>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</si>
  <si>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</si>
  <si>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</si>
  <si>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</si>
  <si>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</si>
  <si>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</si>
  <si>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</si>
  <si>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</si>
  <si>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</si>
  <si>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</si>
  <si>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</si>
  <si>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</si>
  <si>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</si>
  <si>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</si>
  <si>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</si>
  <si>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</si>
  <si>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</si>
  <si>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</si>
  <si>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</si>
  <si>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</si>
  <si>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</si>
  <si>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</si>
  <si>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</si>
  <si>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</si>
  <si>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</si>
  <si>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</si>
  <si>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</si>
  <si>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</si>
  <si>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</si>
  <si>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</si>
  <si>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</si>
  <si>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</si>
  <si>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</si>
  <si>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</si>
  <si>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</si>
  <si>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</si>
  <si>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</si>
  <si>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</si>
  <si>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</si>
  <si>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</si>
  <si>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</si>
  <si>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</si>
  <si>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</si>
  <si>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</si>
  <si>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</si>
  <si>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</si>
  <si>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</si>
  <si>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</si>
  <si>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</si>
  <si>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</si>
  <si>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</si>
  <si>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</si>
  <si>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</si>
  <si>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</si>
  <si>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</si>
  <si>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</si>
  <si>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</si>
  <si>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</si>
  <si>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</si>
  <si>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</si>
  <si>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</si>
  <si>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</si>
  <si>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</si>
  <si>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</si>
  <si>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</si>
  <si>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</si>
  <si>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</si>
  <si>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</si>
  <si>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</si>
  <si>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</si>
  <si>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</si>
  <si>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</si>
  <si>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</si>
  <si>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</si>
  <si>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</si>
  <si>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</si>
  <si>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</si>
  <si>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</si>
  <si>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</si>
  <si>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</si>
  <si>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</si>
  <si>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</si>
  <si>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</si>
  <si>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</si>
  <si>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</si>
  <si>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</si>
  <si>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</si>
  <si>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</si>
  <si>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</si>
  <si>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</si>
  <si>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</si>
  <si>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</si>
  <si>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</si>
  <si>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</si>
  <si>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</si>
  <si>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</si>
  <si>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</si>
  <si>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</si>
  <si>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</si>
  <si>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</si>
  <si>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</si>
  <si>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</si>
  <si>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</si>
  <si>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</si>
  <si>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</si>
  <si>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</si>
  <si>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</si>
  <si>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</si>
  <si>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</si>
  <si>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</si>
  <si>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</si>
  <si>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</si>
  <si>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</si>
  <si>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</si>
  <si>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</si>
  <si>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</si>
  <si>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</si>
  <si>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</si>
  <si>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</si>
  <si>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</si>
  <si>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</si>
  <si>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</si>
  <si>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</si>
  <si>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</si>
  <si>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</si>
  <si>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</si>
  <si>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</si>
  <si>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</si>
  <si>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</si>
  <si>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</si>
  <si>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</si>
  <si>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</si>
  <si>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</si>
  <si>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</si>
  <si>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</si>
  <si>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</si>
  <si>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</si>
  <si>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</si>
  <si>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</si>
  <si>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</si>
  <si>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</si>
  <si>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</si>
  <si>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</si>
  <si>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</si>
  <si>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</si>
  <si>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</si>
  <si>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</si>
  <si>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</si>
  <si>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</si>
  <si>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</si>
  <si>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</si>
  <si>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</si>
  <si>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</si>
  <si>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</si>
  <si>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</si>
  <si>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</si>
  <si>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</si>
  <si>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</si>
  <si>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</si>
  <si>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</si>
  <si>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</si>
  <si>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</si>
  <si>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</si>
  <si>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</si>
  <si>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</si>
  <si>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</si>
  <si>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</si>
  <si>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</si>
  <si>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</si>
  <si>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</si>
  <si>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</si>
  <si>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</si>
  <si>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</si>
  <si>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</si>
  <si>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</si>
  <si>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</si>
  <si>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</si>
  <si>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</si>
  <si>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</si>
  <si>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</si>
  <si>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</si>
  <si>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</si>
  <si>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</si>
  <si>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</si>
  <si>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</si>
  <si>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</si>
  <si>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</si>
  <si>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</si>
  <si>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</si>
  <si>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</si>
  <si>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</si>
  <si>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</si>
  <si>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</si>
  <si>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</si>
  <si>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</si>
  <si>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</si>
  <si>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</si>
  <si>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</si>
  <si>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</si>
  <si>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</si>
  <si>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</si>
  <si>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</si>
  <si>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</si>
  <si>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</si>
  <si>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</si>
  <si>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</si>
  <si>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</si>
  <si>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</si>
  <si>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</si>
  <si>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</si>
  <si>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</si>
  <si>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</si>
  <si>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</si>
  <si>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</si>
  <si>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</si>
  <si>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</si>
  <si>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</si>
  <si>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</si>
  <si>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</si>
  <si>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</si>
  <si>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</si>
  <si>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</si>
  <si>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</si>
  <si>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</si>
  <si>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</si>
  <si>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</si>
  <si>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</si>
  <si>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</si>
  <si>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</si>
  <si>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</si>
  <si>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</si>
  <si>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</si>
  <si>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</si>
  <si>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</si>
  <si>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</si>
  <si>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</si>
  <si>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</si>
  <si>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</si>
  <si>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</si>
  <si>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</si>
  <si>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</si>
  <si>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</si>
  <si>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</si>
  <si>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</si>
  <si>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</si>
  <si>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</si>
  <si>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</si>
  <si>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</si>
  <si>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</si>
  <si>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</si>
  <si>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</si>
  <si>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</si>
  <si>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</si>
  <si>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</si>
  <si>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</si>
  <si>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</si>
  <si>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</si>
  <si>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</si>
  <si>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</si>
  <si>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</si>
  <si>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</si>
  <si>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</si>
  <si>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</si>
  <si>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</si>
  <si>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</si>
  <si>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</si>
  <si>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</si>
  <si>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</si>
  <si>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</si>
  <si>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</si>
  <si>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</si>
  <si>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</si>
  <si>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</si>
  <si>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</si>
  <si>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</si>
  <si>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</si>
  <si>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</si>
  <si>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</si>
  <si>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</si>
  <si>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</si>
  <si>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</si>
  <si>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</si>
  <si>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</si>
  <si>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</si>
  <si>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</si>
  <si>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</si>
  <si>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</si>
  <si>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</si>
  <si>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</si>
  <si>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</si>
  <si>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</si>
  <si>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</si>
  <si>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</si>
  <si>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</si>
  <si>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</si>
  <si>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</si>
  <si>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</si>
  <si>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</si>
  <si>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</si>
  <si>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</si>
  <si>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</si>
  <si>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</si>
  <si>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</si>
  <si>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</si>
  <si>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</si>
  <si>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</si>
  <si>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</si>
  <si>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</si>
  <si>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</si>
  <si>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</si>
  <si>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</si>
  <si>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</si>
  <si>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</si>
  <si>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</si>
  <si>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</si>
  <si>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</si>
  <si>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</si>
  <si>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</si>
  <si>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</si>
  <si>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</si>
  <si>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</si>
  <si>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</si>
  <si>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</si>
  <si>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</si>
  <si>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</si>
  <si>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</si>
  <si>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</si>
  <si>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</si>
  <si>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</si>
  <si>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</si>
  <si>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</si>
  <si>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</si>
  <si>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</si>
  <si>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</si>
  <si>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</si>
  <si>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</si>
  <si>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</si>
  <si>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</si>
  <si>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</si>
  <si>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</si>
  <si>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</si>
  <si>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</si>
  <si>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</si>
  <si>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</si>
  <si>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</si>
  <si>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</si>
  <si>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</si>
  <si>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</si>
  <si>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</si>
  <si>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</si>
  <si>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</si>
  <si>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</si>
  <si>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</si>
  <si>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</si>
  <si>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</si>
  <si>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</si>
  <si>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</si>
  <si>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</si>
  <si>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</si>
  <si>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</si>
  <si>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</si>
  <si>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</si>
  <si>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</si>
  <si>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</si>
  <si>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</si>
  <si>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</si>
  <si>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</si>
  <si>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</si>
  <si>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</si>
  <si>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</si>
  <si>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</si>
  <si>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</si>
  <si>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</si>
  <si>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</si>
  <si>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</si>
  <si>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</si>
  <si>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</si>
  <si>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</si>
  <si>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</si>
  <si>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</si>
  <si>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</si>
  <si>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</si>
  <si>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</si>
  <si>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</si>
  <si>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</si>
  <si>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</si>
  <si>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</si>
  <si>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</si>
  <si>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</si>
  <si>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</si>
  <si>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</si>
  <si>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</si>
  <si>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</si>
  <si>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</si>
  <si>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</si>
  <si>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</si>
  <si>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</si>
  <si>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</si>
  <si>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</si>
  <si>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</si>
  <si>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</si>
  <si>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</si>
  <si>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</si>
  <si>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</si>
  <si>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</si>
  <si>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</si>
  <si>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</si>
  <si>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</si>
  <si>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</si>
  <si>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</si>
  <si>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</si>
  <si>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</si>
  <si>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</si>
  <si>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</si>
  <si>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</si>
  <si>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</si>
  <si>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</si>
  <si>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</si>
  <si>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</si>
  <si>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</si>
  <si>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</si>
  <si>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</si>
  <si>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</si>
  <si>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</si>
  <si>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</si>
  <si>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</si>
  <si>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</si>
  <si>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</si>
  <si>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</si>
  <si>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</si>
  <si>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</si>
  <si>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</si>
  <si>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</si>
  <si>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</si>
  <si>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</si>
  <si>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</si>
  <si>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</si>
  <si>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</si>
  <si>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</si>
  <si>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</si>
  <si>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</si>
  <si>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</si>
  <si>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</si>
  <si>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</si>
  <si>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</si>
  <si>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</si>
  <si>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</si>
  <si>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</si>
  <si>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</si>
  <si>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</si>
  <si>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</si>
  <si>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</si>
  <si>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</si>
  <si>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</si>
  <si>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</si>
  <si>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</si>
  <si>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</si>
  <si>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</si>
  <si>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</si>
  <si>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</si>
  <si>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</si>
  <si>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</si>
  <si>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</si>
  <si>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</si>
  <si>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</si>
  <si>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</si>
  <si>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</si>
  <si>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</si>
  <si>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</si>
  <si>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</si>
  <si>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</si>
  <si>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</si>
  <si>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</si>
  <si>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</si>
  <si>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</si>
  <si>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</si>
  <si>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</si>
  <si>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</si>
  <si>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</si>
  <si>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</si>
  <si>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</si>
  <si>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</si>
  <si>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</si>
  <si>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</si>
  <si>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</si>
  <si>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</si>
  <si>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</si>
  <si>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</si>
  <si>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</si>
  <si>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</si>
  <si>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</si>
  <si>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</si>
  <si>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</si>
  <si>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</si>
  <si>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</si>
  <si>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</si>
  <si>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</si>
  <si>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</si>
  <si>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</si>
  <si>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</si>
  <si>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</si>
  <si>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</si>
  <si>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</si>
  <si>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</si>
  <si>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</si>
  <si>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</si>
  <si>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</si>
  <si>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</si>
  <si>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</si>
  <si>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</si>
  <si>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</si>
  <si>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</si>
  <si>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</si>
  <si>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</si>
  <si>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</si>
  <si>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</si>
  <si>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</si>
  <si>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</si>
  <si>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</si>
  <si>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</si>
  <si>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</si>
  <si>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</si>
  <si>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</si>
  <si>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</si>
  <si>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</si>
  <si>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</si>
  <si>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</si>
  <si>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</si>
  <si>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</si>
  <si>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</si>
  <si>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</si>
  <si>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</si>
  <si>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</si>
  <si>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</si>
  <si>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</si>
  <si>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</si>
  <si>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</si>
  <si>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</si>
  <si>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</si>
  <si>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</si>
  <si>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</si>
  <si>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</si>
  <si>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</si>
  <si>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</si>
  <si>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</si>
  <si>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</si>
  <si>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</si>
  <si>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</si>
  <si>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</si>
  <si>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</si>
  <si>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</si>
  <si>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</si>
  <si>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</si>
  <si>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</si>
  <si>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</si>
  <si>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</si>
  <si>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</si>
  <si>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</si>
  <si>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</si>
  <si>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</si>
  <si>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</si>
  <si>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</si>
  <si>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</si>
  <si>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</si>
  <si>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</si>
  <si>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</si>
  <si>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</si>
  <si>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</si>
  <si>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</si>
  <si>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</si>
  <si>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</si>
  <si>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</si>
  <si>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</si>
  <si>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</si>
  <si>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</si>
  <si>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</si>
  <si>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</si>
  <si>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</si>
  <si>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</si>
  <si>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</si>
  <si>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</si>
  <si>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</si>
  <si>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</si>
  <si>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</si>
  <si>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</si>
  <si>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</si>
  <si>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</si>
  <si>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</si>
  <si>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</si>
  <si>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</si>
  <si>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</si>
  <si>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</si>
  <si>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</si>
  <si>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</si>
  <si>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</si>
  <si>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</si>
  <si>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</si>
  <si>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</si>
  <si>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</si>
  <si>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</si>
  <si>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</si>
  <si>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</si>
  <si>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</si>
  <si>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</si>
  <si>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</si>
  <si>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</si>
  <si>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</si>
  <si>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</si>
  <si>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</si>
  <si>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</si>
  <si>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</si>
  <si>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</si>
  <si>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</si>
  <si>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</si>
  <si>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</si>
  <si>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</si>
  <si>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</si>
  <si>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</si>
  <si>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</si>
  <si>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</si>
  <si>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</si>
  <si>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</si>
  <si>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</si>
  <si>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</si>
  <si>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</si>
  <si>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</si>
  <si>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</si>
  <si>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</si>
  <si>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</si>
  <si>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</si>
  <si>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</si>
  <si>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</si>
  <si>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</si>
  <si>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</si>
  <si>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</si>
  <si>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</si>
  <si>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</si>
  <si>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</si>
  <si>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</si>
  <si>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</si>
  <si>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</si>
  <si>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</si>
  <si>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</si>
  <si>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</si>
  <si>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</si>
  <si>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</si>
  <si>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</si>
  <si>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</si>
  <si>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</si>
  <si>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</si>
  <si>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</si>
  <si>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</si>
  <si>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</si>
  <si>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</si>
  <si>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</si>
  <si>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</si>
  <si>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</si>
  <si>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</si>
  <si>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</si>
  <si>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</si>
  <si>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</si>
  <si>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</si>
  <si>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</si>
  <si>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</si>
  <si>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</si>
  <si>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</si>
  <si>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</si>
  <si>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</si>
  <si>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</si>
  <si>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</si>
  <si>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</si>
  <si>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</si>
  <si>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</si>
  <si>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</si>
  <si>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</si>
  <si>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</si>
  <si>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</si>
  <si>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</si>
  <si>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</si>
  <si>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</si>
  <si>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</si>
  <si>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</si>
  <si>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</si>
  <si>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</si>
  <si>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</si>
  <si>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</si>
  <si>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</si>
  <si>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</si>
  <si>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</si>
  <si>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</si>
  <si>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</si>
  <si>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</si>
  <si>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</si>
  <si>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</si>
  <si>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</si>
  <si>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</si>
  <si>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</si>
  <si>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</si>
  <si>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</si>
  <si>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</si>
  <si>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</si>
  <si>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</si>
  <si>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</si>
  <si>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</si>
  <si>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</si>
  <si>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</si>
  <si>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</si>
  <si>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</si>
  <si>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</si>
  <si>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</si>
  <si>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</si>
  <si>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</si>
  <si>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</si>
  <si>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</si>
  <si>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</si>
  <si>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</si>
  <si>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</si>
  <si>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</si>
  <si>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</si>
  <si>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</si>
  <si>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</si>
  <si>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</si>
  <si>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</si>
  <si>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</si>
  <si>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</si>
  <si>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</si>
  <si>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</si>
  <si>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</si>
  <si>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</si>
  <si>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</si>
  <si>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</si>
  <si>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</si>
  <si>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</si>
  <si>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</si>
  <si>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</si>
  <si>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</si>
  <si>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</si>
  <si>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</si>
  <si>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</si>
  <si>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</si>
  <si>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</si>
  <si>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</si>
  <si>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</si>
  <si>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</si>
  <si>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</si>
  <si>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</si>
  <si>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</si>
  <si>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</si>
  <si>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</si>
  <si>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</si>
  <si>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</si>
  <si>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</si>
  <si>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</si>
  <si>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</si>
  <si>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</si>
  <si>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</si>
  <si>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</si>
  <si>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</si>
  <si>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</si>
  <si>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</si>
  <si>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</si>
  <si>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</si>
  <si>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</si>
  <si>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</si>
  <si>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</si>
  <si>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</si>
  <si>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</si>
  <si>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</si>
  <si>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</si>
  <si>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</si>
  <si>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</si>
  <si>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</si>
  <si>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</si>
  <si>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</si>
  <si>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</si>
  <si>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</si>
  <si>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</si>
  <si>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</si>
  <si>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</si>
  <si>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</si>
  <si>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</si>
  <si>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</si>
  <si>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</si>
  <si>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</si>
  <si>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</si>
  <si>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</si>
  <si>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</si>
  <si>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</si>
  <si>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</si>
  <si>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</si>
  <si>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</si>
  <si>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</si>
  <si>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</si>
  <si>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</si>
  <si>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</si>
  <si>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</si>
  <si>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</si>
  <si>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</si>
  <si>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</si>
  <si>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</si>
  <si>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</si>
  <si>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</si>
  <si>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</si>
  <si>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</si>
  <si>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</si>
  <si>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</si>
  <si>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</si>
  <si>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</si>
  <si>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</si>
  <si>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</si>
  <si>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</si>
  <si>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</si>
  <si>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</si>
  <si>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</si>
  <si>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</si>
  <si>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</si>
  <si>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</si>
  <si>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</si>
  <si>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</si>
  <si>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</si>
  <si>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</si>
  <si>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</si>
  <si>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</si>
  <si>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</si>
  <si>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</si>
  <si>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</si>
  <si>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</si>
  <si>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</si>
  <si>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</si>
  <si>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</si>
  <si>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</si>
  <si>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</si>
  <si>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</si>
  <si>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</si>
  <si>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</si>
  <si>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</si>
  <si>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</si>
  <si>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</si>
  <si>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</si>
  <si>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</si>
  <si>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</si>
  <si>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</si>
  <si>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</si>
  <si>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</si>
  <si>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</si>
  <si>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</si>
  <si>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</si>
  <si>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</si>
  <si>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</si>
  <si>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</si>
  <si>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</si>
  <si>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</si>
  <si>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</si>
  <si>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</si>
  <si>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</si>
  <si>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</si>
  <si>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</si>
  <si>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</si>
  <si>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</si>
  <si>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</si>
  <si>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</si>
  <si>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</si>
  <si>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</si>
  <si>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</si>
  <si>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</si>
  <si>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</si>
  <si>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</si>
  <si>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</si>
  <si>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</si>
  <si>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</si>
  <si>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</si>
  <si>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</si>
  <si>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</si>
  <si>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</si>
  <si>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</si>
  <si>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</si>
  <si>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</si>
  <si>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</si>
  <si>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</si>
  <si>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</si>
  <si>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</si>
  <si>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</si>
  <si>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</si>
  <si>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</si>
  <si>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</si>
  <si>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</si>
  <si>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</si>
  <si>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</si>
  <si>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</si>
  <si>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</si>
  <si>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</si>
  <si>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</si>
  <si>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</si>
  <si>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</si>
  <si>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</si>
  <si>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</si>
  <si>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</si>
  <si>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</si>
  <si>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</si>
  <si>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</si>
  <si>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</si>
  <si>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</si>
  <si>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</si>
  <si>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</si>
  <si>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</si>
  <si>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</si>
  <si>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</si>
  <si>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</si>
  <si>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</si>
  <si>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</si>
  <si>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</si>
  <si>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</si>
  <si>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</si>
  <si>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</si>
  <si>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</si>
  <si>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</si>
  <si>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</si>
  <si>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</si>
  <si>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</si>
  <si>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</si>
  <si>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</si>
  <si>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</si>
  <si>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</si>
  <si>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</si>
  <si>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</si>
  <si>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</si>
  <si>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</si>
  <si>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</si>
  <si>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</si>
  <si>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</si>
  <si>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</si>
  <si>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</si>
  <si>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</si>
  <si>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</si>
  <si>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</si>
  <si>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</si>
  <si>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</si>
  <si>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</si>
  <si>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</si>
  <si>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</si>
  <si>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</si>
  <si>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</si>
  <si>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</si>
  <si>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</si>
  <si>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</si>
  <si>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</si>
  <si>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</si>
  <si>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</si>
  <si>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</si>
  <si>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</si>
  <si>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</si>
  <si>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</si>
  <si>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</si>
  <si>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</si>
  <si>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</si>
  <si>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</si>
  <si>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</si>
  <si>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</si>
  <si>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</si>
  <si>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</si>
  <si>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</si>
  <si>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</si>
  <si>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</si>
  <si>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</si>
  <si>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</si>
  <si>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</si>
  <si>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</si>
  <si>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</si>
  <si>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</si>
  <si>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</si>
  <si>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</si>
  <si>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</si>
  <si>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</si>
  <si>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</si>
  <si>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</si>
  <si>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</si>
  <si>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</si>
  <si>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</si>
  <si>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</si>
  <si>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</si>
  <si>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</si>
  <si>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</si>
  <si>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</si>
  <si>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</si>
  <si>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</si>
  <si>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</si>
  <si>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</si>
  <si>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</si>
  <si>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</si>
  <si>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</si>
  <si>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</si>
  <si>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</si>
  <si>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</si>
  <si>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</si>
  <si>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</si>
  <si>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</si>
  <si>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</si>
  <si>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</si>
  <si>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</si>
  <si>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</si>
  <si>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</si>
  <si>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</si>
  <si>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</si>
  <si>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</si>
  <si>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</si>
  <si>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</si>
  <si>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</si>
  <si>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</si>
  <si>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</si>
  <si>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</si>
  <si>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</si>
  <si>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</si>
  <si>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</si>
  <si>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</si>
  <si>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</si>
  <si>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</si>
  <si>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</si>
  <si>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</si>
  <si>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</si>
  <si>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</si>
  <si>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</si>
  <si>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</si>
  <si>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</si>
  <si>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</si>
  <si>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</si>
  <si>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</si>
  <si>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</si>
  <si>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</si>
  <si>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</si>
  <si>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</si>
  <si>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</si>
  <si>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</si>
  <si>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</si>
  <si>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</si>
  <si>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</si>
  <si>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</si>
  <si>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</si>
  <si>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</si>
  <si>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</si>
  <si>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</si>
  <si>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</si>
  <si>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</si>
  <si>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</si>
  <si>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</si>
  <si>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</si>
  <si>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</si>
  <si>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</si>
  <si>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</si>
  <si>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</si>
  <si>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</si>
  <si>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</si>
  <si>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</si>
  <si>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</si>
  <si>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</si>
  <si>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</si>
  <si>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</si>
  <si>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</si>
  <si>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</si>
  <si>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</si>
  <si>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</si>
  <si>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</si>
  <si>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</si>
  <si>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</si>
  <si>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</si>
  <si>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</si>
  <si>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</si>
  <si>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</si>
  <si>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</si>
  <si>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</si>
  <si>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</si>
  <si>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</si>
  <si>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</si>
  <si>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</si>
  <si>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</si>
  <si>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</si>
  <si>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</si>
  <si>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</si>
  <si>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</si>
  <si>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</si>
  <si>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</si>
  <si>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</si>
  <si>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</si>
  <si>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</si>
  <si>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</si>
  <si>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</si>
  <si>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</si>
  <si>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</si>
  <si>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</si>
  <si>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</si>
  <si>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</si>
  <si>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</si>
  <si>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</si>
  <si>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</si>
  <si>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</si>
  <si>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</si>
  <si>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</si>
  <si>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</si>
  <si>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</si>
  <si>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</si>
  <si>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</si>
  <si>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</si>
  <si>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</si>
  <si>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</si>
  <si>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</si>
  <si>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</si>
  <si>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</si>
  <si>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</si>
  <si>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</si>
  <si>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</si>
  <si>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</si>
  <si>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</si>
  <si>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</si>
  <si>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</si>
  <si>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</si>
  <si>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</si>
  <si>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</si>
  <si>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</si>
  <si>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</si>
  <si>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</si>
  <si>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</si>
  <si>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</si>
  <si>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</si>
  <si>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</si>
  <si>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</si>
  <si>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</si>
  <si>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</si>
  <si>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</si>
  <si>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</si>
  <si>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</si>
  <si>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</si>
  <si>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</si>
  <si>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</si>
  <si>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</si>
  <si>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</si>
  <si>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</si>
  <si>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</si>
  <si>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</si>
  <si>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</si>
  <si>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</si>
  <si>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</si>
  <si>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</si>
  <si>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</si>
  <si>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</si>
  <si>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</si>
  <si>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</si>
  <si>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</si>
  <si>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</si>
  <si>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</si>
  <si>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</si>
  <si>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</si>
  <si>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</si>
  <si>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</si>
  <si>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</si>
  <si>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</si>
  <si>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</si>
  <si>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</si>
  <si>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</si>
  <si>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</si>
  <si>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</si>
  <si>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</si>
  <si>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</si>
  <si>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</si>
  <si>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</si>
  <si>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</si>
  <si>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</si>
  <si>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</si>
  <si>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</si>
  <si>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</si>
  <si>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</si>
  <si>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</si>
  <si>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</si>
  <si>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</si>
  <si>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</si>
  <si>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</si>
  <si>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</si>
  <si>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</si>
  <si>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</si>
  <si>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</si>
  <si>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</si>
  <si>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</si>
  <si>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</si>
  <si>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</si>
  <si>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</si>
  <si>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</si>
  <si>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</si>
  <si>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</si>
  <si>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</si>
  <si>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</si>
  <si>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</si>
  <si>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</si>
  <si>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</si>
  <si>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</si>
  <si>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</si>
  <si>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</si>
  <si>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</si>
  <si>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</si>
  <si>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</si>
  <si>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</si>
  <si>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</si>
  <si>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</si>
  <si>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</si>
  <si>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</si>
  <si>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</si>
  <si>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</si>
  <si>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</si>
  <si>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</si>
  <si>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</si>
  <si>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</si>
  <si>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</si>
  <si>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</si>
  <si>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</si>
  <si>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</si>
  <si>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</si>
  <si>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</si>
  <si>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</si>
  <si>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</si>
  <si>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</si>
  <si>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</si>
  <si>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</si>
  <si>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</si>
  <si>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</si>
  <si>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</si>
  <si>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</si>
  <si>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</si>
  <si>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</si>
  <si>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</si>
  <si>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</si>
  <si>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</si>
  <si>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</si>
  <si>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</si>
  <si>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</si>
  <si>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</si>
  <si>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</si>
  <si>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</si>
  <si>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</si>
  <si>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</si>
  <si>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</si>
  <si>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</si>
  <si>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</si>
  <si>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</si>
  <si>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</si>
  <si>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</si>
  <si>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</si>
  <si>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</si>
  <si>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</si>
  <si>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</si>
  <si>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</si>
  <si>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</si>
  <si>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</si>
  <si>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</si>
  <si>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</si>
  <si>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</si>
  <si>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</si>
  <si>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</si>
  <si>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</si>
  <si>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</si>
  <si>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</si>
  <si>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</si>
  <si>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</si>
  <si>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</si>
  <si>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</si>
  <si>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</si>
  <si>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</si>
  <si>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</si>
  <si>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</si>
  <si>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</si>
  <si>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</si>
  <si>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</si>
  <si>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</si>
  <si>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</si>
  <si>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</si>
  <si>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</si>
  <si>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</si>
  <si>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</si>
  <si>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</si>
  <si>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</si>
  <si>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</si>
  <si>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</si>
  <si>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</si>
  <si>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</si>
  <si>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</si>
  <si>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</si>
  <si>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</si>
  <si>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</si>
  <si>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</si>
  <si>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</si>
  <si>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</si>
  <si>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</si>
  <si>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</si>
  <si>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</si>
  <si>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</si>
  <si>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</si>
  <si>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</si>
  <si>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</si>
  <si>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</si>
  <si>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</si>
  <si>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</si>
  <si>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</si>
  <si>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</si>
  <si>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</si>
  <si>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</si>
  <si>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</si>
  <si>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</si>
  <si>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</si>
  <si>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</si>
  <si>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</si>
  <si>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</si>
  <si>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</si>
  <si>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</si>
  <si>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</si>
  <si>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</si>
  <si>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</si>
  <si>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</si>
  <si>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</si>
  <si>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</si>
  <si>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</si>
  <si>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</si>
  <si>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</si>
  <si>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</si>
  <si>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</si>
  <si>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</si>
  <si>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</si>
  <si>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</si>
  <si>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</si>
  <si>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</si>
  <si>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</si>
  <si>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</si>
  <si>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</si>
  <si>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</si>
  <si>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</si>
  <si>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</si>
  <si>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</si>
  <si>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</si>
  <si>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</si>
  <si>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</si>
  <si>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</si>
  <si>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</si>
  <si>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</si>
  <si>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</si>
  <si>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</si>
  <si>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</si>
  <si>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</si>
  <si>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</si>
  <si>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</si>
  <si>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</si>
  <si>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</si>
  <si>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</si>
  <si>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</si>
  <si>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</si>
  <si>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</si>
  <si>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</si>
  <si>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</si>
  <si>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</si>
  <si>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</si>
  <si>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</si>
  <si>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</si>
  <si>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</si>
  <si>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</si>
  <si>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</si>
  <si>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</si>
  <si>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</si>
  <si>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</si>
  <si>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</si>
  <si>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</si>
  <si>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</si>
  <si>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</si>
  <si>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</si>
  <si>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</si>
  <si>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</si>
  <si>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</si>
  <si>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</si>
  <si>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</si>
  <si>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</si>
  <si>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</si>
  <si>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</si>
  <si>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</si>
  <si>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</si>
  <si>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</si>
  <si>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</si>
  <si>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</si>
  <si>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</si>
  <si>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</si>
  <si>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</si>
  <si>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</si>
  <si>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</si>
  <si>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</si>
  <si>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</si>
  <si>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</si>
  <si>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</si>
  <si>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</si>
  <si>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</si>
  <si>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</si>
  <si>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</si>
  <si>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</si>
  <si>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</si>
  <si>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</si>
  <si>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</si>
  <si>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</si>
  <si>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</si>
  <si>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</si>
  <si>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</si>
  <si>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</si>
  <si>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</si>
  <si>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</si>
  <si>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</si>
  <si>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</si>
  <si>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</si>
  <si>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</si>
  <si>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</si>
  <si>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</si>
  <si>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</si>
  <si>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</si>
  <si>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</si>
  <si>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</si>
  <si>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</si>
  <si>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</si>
  <si>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</si>
  <si>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</si>
  <si>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</si>
  <si>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</si>
  <si>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</si>
  <si>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</si>
  <si>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</si>
  <si>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</si>
  <si>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</si>
  <si>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</si>
  <si>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</si>
  <si>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</si>
  <si>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</si>
  <si>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</si>
  <si>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</si>
  <si>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</si>
  <si>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</si>
  <si>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</si>
  <si>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</si>
  <si>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</si>
  <si>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</si>
  <si>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</si>
  <si>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</si>
  <si>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</si>
  <si>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</si>
  <si>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</si>
  <si>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</si>
  <si>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</si>
  <si>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</si>
  <si>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</si>
  <si>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</si>
  <si>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</si>
  <si>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</si>
  <si>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</si>
  <si>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</si>
  <si>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</si>
  <si>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</si>
  <si>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</si>
  <si>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</si>
  <si>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</si>
  <si>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</si>
  <si>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</si>
  <si>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</si>
  <si>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</si>
  <si>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</si>
  <si>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</si>
  <si>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</si>
  <si>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</si>
  <si>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</si>
  <si>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</si>
  <si>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</si>
  <si>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</si>
  <si>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</si>
  <si>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</si>
  <si>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</si>
  <si>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</si>
  <si>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</si>
  <si>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</si>
  <si>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</si>
  <si>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</si>
  <si>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</si>
  <si>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</si>
  <si>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</si>
  <si>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</si>
  <si>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</si>
  <si>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</si>
  <si>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</si>
  <si>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</si>
  <si>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</si>
  <si>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</si>
  <si>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</si>
  <si>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</si>
  <si>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</si>
  <si>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</si>
  <si>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</si>
  <si>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</si>
  <si>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</si>
  <si>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</si>
  <si>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</si>
  <si>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</si>
  <si>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</si>
  <si>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</si>
  <si>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</si>
  <si>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</si>
  <si>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</si>
  <si>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</si>
  <si>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</si>
  <si>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</si>
  <si>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</si>
  <si>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</si>
  <si>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</si>
  <si>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</si>
  <si>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</si>
  <si>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</si>
  <si>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</si>
  <si>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</si>
  <si>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</si>
  <si>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</si>
  <si>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</si>
  <si>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</si>
  <si>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</si>
  <si>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</si>
  <si>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</si>
  <si>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</si>
  <si>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</si>
  <si>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</si>
  <si>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</si>
  <si>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</si>
  <si>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</si>
  <si>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</si>
  <si>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</si>
  <si>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</si>
  <si>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</si>
  <si>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</si>
  <si>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</si>
  <si>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</si>
  <si>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</si>
  <si>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</si>
  <si>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</si>
  <si>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</si>
  <si>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</si>
  <si>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</si>
  <si>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</si>
  <si>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</si>
  <si>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</si>
  <si>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</si>
  <si>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</si>
  <si>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</si>
  <si>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</si>
  <si>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</si>
  <si>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</si>
  <si>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</si>
  <si>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</si>
  <si>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</si>
  <si>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</si>
  <si>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</si>
  <si>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</si>
  <si>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</si>
  <si>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</si>
  <si>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</si>
  <si>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</si>
  <si>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</si>
  <si>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</si>
  <si>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</si>
  <si>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</si>
  <si>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</si>
  <si>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</si>
  <si>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</si>
  <si>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</si>
  <si>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</si>
  <si>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</si>
  <si>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</si>
  <si>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</si>
  <si>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</si>
  <si>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</si>
  <si>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</si>
  <si>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</si>
  <si>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</si>
  <si>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</si>
  <si>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</si>
  <si>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</si>
  <si>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</si>
  <si>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</si>
  <si>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</si>
  <si>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</si>
  <si>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</si>
  <si>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</si>
  <si>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</si>
  <si>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</si>
  <si>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</si>
  <si>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</si>
  <si>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</si>
  <si>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</si>
  <si>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</si>
  <si>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</si>
  <si>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</si>
  <si>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</si>
  <si>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</si>
  <si>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</si>
  <si>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</si>
  <si>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</si>
  <si>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</si>
  <si>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</si>
  <si>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</si>
  <si>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</si>
  <si>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</si>
  <si>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</si>
  <si>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</si>
  <si>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</si>
  <si>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</si>
  <si>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</si>
  <si>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</si>
  <si>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</si>
  <si>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</si>
  <si>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</si>
  <si>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</si>
  <si>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</si>
  <si>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</si>
  <si>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</si>
  <si>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</si>
  <si>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</si>
  <si>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</si>
  <si>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</si>
  <si>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</si>
  <si>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</si>
  <si>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</si>
  <si>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</si>
  <si>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</si>
  <si>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</si>
  <si>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</si>
  <si>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</si>
  <si>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</si>
  <si>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</si>
  <si>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</si>
  <si>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</si>
  <si>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</si>
  <si>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</si>
  <si>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</si>
  <si>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</si>
  <si>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</si>
  <si>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</si>
  <si>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</si>
  <si>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</si>
  <si>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</si>
  <si>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</si>
  <si>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</si>
  <si>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</si>
  <si>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</si>
  <si>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</si>
  <si>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</si>
  <si>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</si>
  <si>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</si>
  <si>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</si>
  <si>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</si>
  <si>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</si>
  <si>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</si>
  <si>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</si>
  <si>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</si>
  <si>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</si>
  <si>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</si>
  <si>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</si>
  <si>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</si>
  <si>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</si>
  <si>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</si>
  <si>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</si>
  <si>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</si>
  <si>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</si>
  <si>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</si>
  <si>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</si>
  <si>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</si>
  <si>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</si>
  <si>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</si>
  <si>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</si>
  <si>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</si>
  <si>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</si>
  <si>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</si>
  <si>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</si>
  <si>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</si>
  <si>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</si>
  <si>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</si>
  <si>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</si>
  <si>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</si>
  <si>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</si>
  <si>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</si>
  <si>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</si>
  <si>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</si>
  <si>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</si>
  <si>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</si>
  <si>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</si>
  <si>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</si>
  <si>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</si>
  <si>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</si>
  <si>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</si>
  <si>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</si>
  <si>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</si>
  <si>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</si>
  <si>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</si>
  <si>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</si>
  <si>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</si>
  <si>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</si>
  <si>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</si>
  <si>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</si>
  <si>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</si>
  <si>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</si>
  <si>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</si>
  <si>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</si>
  <si>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</si>
  <si>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</si>
  <si>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</si>
  <si>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</si>
  <si>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</si>
  <si>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</si>
  <si>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</si>
  <si>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</si>
  <si>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</si>
  <si>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</si>
  <si>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</si>
  <si>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</si>
  <si>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</si>
  <si>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</si>
  <si>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</si>
  <si>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</si>
  <si>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</si>
  <si>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</si>
  <si>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</si>
  <si>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</si>
  <si>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</si>
  <si>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</si>
  <si>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</si>
  <si>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</si>
  <si>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</si>
  <si>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</si>
  <si>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</si>
  <si>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</si>
  <si>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</si>
  <si>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</si>
  <si>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</si>
  <si>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</si>
  <si>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</si>
  <si>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</si>
  <si>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</si>
  <si>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</si>
  <si>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</si>
  <si>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</si>
  <si>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</si>
  <si>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</si>
  <si>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</si>
  <si>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</si>
  <si>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</si>
  <si>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</si>
  <si>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</si>
  <si>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</si>
  <si>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</si>
  <si>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</si>
  <si>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</si>
  <si>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</si>
  <si>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</si>
  <si>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</si>
  <si>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</si>
  <si>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</si>
  <si>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</si>
  <si>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</si>
  <si>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</si>
  <si>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</si>
  <si>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</si>
  <si>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</si>
  <si>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</si>
  <si>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</si>
  <si>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</si>
  <si>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</si>
  <si>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</si>
  <si>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</si>
  <si>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</si>
  <si>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</si>
  <si>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</si>
  <si>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</si>
  <si>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</si>
  <si>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</si>
  <si>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</si>
  <si>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</si>
  <si>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</si>
  <si>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</si>
  <si>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</si>
  <si>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</si>
  <si>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</si>
  <si>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</si>
  <si>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</si>
  <si>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</si>
  <si>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</si>
  <si>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</si>
  <si>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</si>
  <si>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</si>
  <si>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</si>
  <si>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</si>
  <si>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</si>
  <si>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</si>
  <si>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</si>
  <si>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</si>
  <si>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</si>
  <si>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</si>
  <si>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</si>
  <si>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</si>
  <si>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</si>
  <si>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</si>
  <si>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</si>
  <si>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</si>
  <si>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</si>
  <si>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</si>
  <si>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</si>
  <si>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</si>
  <si>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</si>
  <si>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</si>
  <si>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</si>
  <si>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</si>
  <si>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</si>
  <si>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</si>
  <si>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</si>
  <si>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</si>
  <si>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</si>
  <si>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</si>
  <si>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</si>
  <si>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</si>
  <si>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</si>
  <si>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</si>
  <si>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</si>
  <si>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</si>
  <si>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</si>
  <si>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</si>
  <si>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</si>
  <si>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</si>
  <si>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</si>
  <si>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</si>
  <si>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</si>
  <si>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</si>
  <si>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</si>
  <si>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</si>
  <si>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</si>
  <si>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</si>
  <si>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</si>
  <si>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</si>
  <si>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</si>
  <si>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</si>
  <si>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</si>
  <si>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</si>
  <si>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</si>
  <si>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</si>
  <si>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</si>
  <si>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</si>
  <si>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</si>
  <si>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</si>
  <si>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</si>
  <si>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</si>
  <si>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</si>
  <si>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</si>
  <si>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</si>
  <si>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</si>
  <si>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</si>
  <si>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</si>
  <si>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</si>
  <si>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</si>
  <si>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</si>
  <si>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</si>
  <si>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</si>
  <si>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</si>
  <si>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</si>
  <si>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</si>
  <si>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</si>
  <si>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</si>
  <si>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</si>
  <si>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</si>
  <si>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</si>
  <si>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</si>
  <si>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</si>
  <si>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</si>
  <si>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</si>
  <si>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</si>
  <si>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</si>
  <si>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</si>
  <si>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</si>
  <si>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</si>
  <si>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</si>
  <si>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</si>
  <si>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</si>
  <si>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</si>
  <si>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</si>
  <si>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</si>
  <si>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</si>
  <si>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</si>
  <si>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</si>
  <si>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</si>
  <si>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</si>
  <si>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</si>
  <si>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</si>
  <si>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</si>
  <si>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</si>
  <si>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</si>
  <si>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</si>
  <si>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</si>
  <si>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</si>
  <si>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</si>
  <si>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</si>
  <si>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</si>
  <si>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</si>
  <si>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</si>
  <si>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</si>
  <si>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</si>
  <si>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</si>
  <si>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</si>
  <si>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</si>
  <si>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</si>
  <si>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</si>
  <si>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</si>
  <si>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</si>
  <si>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</si>
  <si>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</si>
  <si>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</si>
  <si>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</si>
  <si>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</si>
  <si>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</si>
  <si>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</si>
  <si>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</si>
  <si>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</si>
  <si>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</si>
  <si>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</si>
  <si>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</si>
  <si>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</si>
  <si>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</si>
  <si>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</si>
  <si>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</si>
  <si>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</si>
  <si>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</si>
  <si>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</si>
  <si>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</si>
  <si>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</si>
  <si>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</si>
  <si>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</si>
  <si>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</si>
  <si>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</si>
  <si>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</si>
  <si>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</si>
  <si>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</si>
  <si>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</si>
  <si>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</si>
  <si>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</si>
  <si>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</si>
  <si>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</si>
  <si>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</si>
  <si>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</si>
  <si>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</si>
  <si>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</si>
  <si>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</si>
  <si>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</si>
  <si>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</si>
  <si>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</si>
  <si>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</si>
  <si>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</si>
  <si>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</si>
  <si>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</si>
  <si>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</si>
  <si>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</si>
  <si>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</si>
  <si>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</si>
  <si>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</si>
  <si>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</si>
  <si>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</si>
  <si>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</si>
  <si>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</si>
  <si>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</si>
  <si>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</si>
  <si>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</si>
  <si>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</si>
  <si>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</si>
  <si>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</si>
  <si>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</si>
  <si>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</si>
  <si>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</si>
  <si>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</si>
  <si>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</si>
  <si>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</si>
  <si>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</si>
  <si>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</si>
  <si>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</si>
  <si>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</si>
  <si>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</si>
  <si>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</si>
  <si>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</si>
  <si>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</si>
  <si>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</si>
  <si>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</si>
  <si>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</si>
  <si>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</si>
  <si>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</si>
  <si>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</si>
  <si>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</si>
  <si>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</si>
  <si>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</si>
  <si>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</si>
  <si>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</si>
  <si>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</si>
  <si>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</si>
  <si>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</si>
  <si>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</si>
  <si>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</si>
  <si>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</si>
  <si>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</si>
  <si>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</si>
  <si>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</si>
  <si>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</si>
  <si>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</si>
  <si>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</si>
  <si>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</si>
  <si>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</si>
  <si>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</si>
  <si>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</si>
  <si>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</si>
  <si>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</si>
  <si>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</si>
  <si>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</si>
  <si>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</si>
  <si>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</si>
  <si>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</si>
  <si>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</si>
  <si>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</si>
  <si>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</si>
  <si>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</si>
  <si>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</si>
  <si>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</si>
  <si>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</si>
  <si>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</si>
  <si>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</si>
  <si>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</si>
  <si>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</si>
  <si>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</si>
  <si>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</si>
  <si>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</si>
  <si>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</si>
  <si>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</si>
  <si>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</si>
  <si>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</si>
  <si>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</si>
  <si>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</si>
  <si>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</si>
  <si>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</si>
  <si>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</si>
  <si>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</si>
  <si>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</si>
  <si>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</si>
  <si>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</si>
  <si>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</si>
  <si>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</si>
  <si>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</si>
  <si>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</si>
  <si>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</si>
  <si>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</si>
  <si>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</si>
  <si>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</si>
  <si>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</si>
  <si>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</si>
  <si>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</si>
  <si>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</si>
  <si>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</si>
  <si>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</si>
  <si>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</si>
  <si>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</si>
  <si>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</si>
  <si>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</si>
  <si>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</si>
  <si>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</si>
  <si>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</si>
  <si>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</si>
  <si>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</si>
  <si>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</si>
  <si>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</si>
  <si>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</si>
  <si>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</si>
  <si>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</si>
  <si>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</si>
  <si>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</si>
  <si>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</si>
  <si>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</si>
  <si>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</si>
  <si>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</si>
  <si>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</si>
  <si>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</si>
  <si>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</si>
  <si>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</si>
  <si>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</si>
  <si>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</si>
  <si>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</si>
  <si>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</si>
  <si>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</si>
  <si>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</si>
  <si>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</si>
  <si>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</si>
  <si>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</si>
  <si>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</si>
  <si>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</si>
  <si>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</si>
  <si>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</si>
  <si>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</si>
  <si>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</si>
  <si>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</si>
  <si>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</si>
  <si>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</si>
  <si>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</si>
  <si>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</si>
  <si>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</si>
  <si>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</si>
  <si>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</si>
  <si>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</si>
  <si>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</si>
  <si>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</si>
  <si>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</si>
  <si>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</si>
  <si>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</si>
  <si>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</si>
  <si>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</si>
  <si>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</si>
  <si>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</si>
  <si>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</si>
  <si>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</si>
  <si>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</si>
  <si>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</si>
  <si>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</si>
  <si>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</si>
  <si>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</si>
  <si>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</si>
  <si>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</si>
  <si>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</si>
  <si>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</si>
  <si>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</si>
  <si>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</si>
  <si>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</si>
  <si>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</si>
  <si>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</si>
  <si>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</si>
  <si>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</si>
  <si>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</si>
  <si>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</si>
  <si>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</si>
  <si>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</si>
  <si>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</si>
  <si>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</si>
  <si>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</si>
  <si>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</si>
  <si>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</si>
  <si>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</si>
  <si>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</si>
  <si>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</si>
  <si>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</si>
  <si>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</si>
  <si>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</si>
  <si>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</si>
  <si>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</si>
  <si>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</si>
  <si>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</si>
  <si>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</si>
  <si>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</si>
  <si>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</si>
  <si>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</si>
  <si>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</si>
  <si>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</si>
  <si>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</si>
  <si>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</si>
  <si>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</si>
  <si>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</si>
  <si>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</si>
  <si>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</si>
  <si>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</si>
  <si>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</si>
  <si>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</si>
  <si>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</si>
  <si>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</si>
  <si>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</si>
  <si>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</si>
  <si>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</si>
  <si>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</si>
  <si>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</si>
  <si>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</si>
  <si>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</si>
  <si>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</si>
  <si>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</si>
  <si>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</si>
  <si>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</si>
  <si>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</si>
  <si>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</si>
  <si>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</si>
  <si>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</si>
  <si>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</si>
  <si>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</si>
  <si>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</si>
  <si>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</si>
  <si>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</si>
  <si>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</si>
  <si>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</si>
  <si>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</si>
  <si>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</si>
  <si>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</si>
  <si>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</si>
  <si>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</si>
  <si>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</si>
  <si>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</si>
  <si>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</si>
  <si>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</si>
  <si>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</si>
  <si>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</si>
  <si>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</si>
  <si>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</si>
  <si>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</si>
  <si>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</si>
  <si>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</si>
  <si>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</si>
  <si>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</si>
  <si>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</si>
  <si>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</si>
  <si>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</si>
  <si>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</si>
  <si>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</si>
  <si>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</si>
  <si>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</si>
  <si>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</si>
  <si>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</si>
  <si>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</si>
  <si>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</si>
  <si>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</si>
  <si>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</si>
  <si>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</si>
  <si>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</si>
  <si>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</si>
  <si>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</si>
  <si>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</si>
  <si>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</si>
  <si>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</si>
  <si>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</si>
  <si>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</si>
  <si>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</si>
  <si>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</si>
  <si>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</si>
  <si>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</si>
  <si>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</si>
  <si>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</si>
  <si>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</si>
  <si>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</si>
  <si>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</si>
  <si>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</si>
  <si>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</si>
  <si>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</si>
  <si>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</si>
  <si>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</si>
  <si>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</si>
  <si>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</si>
  <si>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</si>
  <si>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</si>
  <si>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</si>
  <si>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</si>
  <si>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</si>
  <si>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</si>
  <si>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</si>
  <si>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</si>
  <si>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</si>
  <si>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</si>
  <si>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</si>
  <si>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</si>
  <si>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</si>
  <si>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</si>
  <si>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</si>
  <si>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</si>
  <si>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</si>
  <si>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</si>
  <si>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</si>
  <si>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</si>
  <si>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</si>
  <si>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</si>
  <si>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</si>
  <si>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</si>
  <si>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</si>
  <si>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</si>
  <si>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</si>
  <si>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</si>
  <si>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</si>
  <si>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</si>
  <si>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</si>
  <si>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</si>
  <si>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</si>
  <si>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</si>
  <si>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</si>
  <si>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</si>
  <si>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</si>
  <si>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</si>
  <si>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</si>
  <si>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</si>
  <si>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</si>
  <si>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</si>
  <si>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</si>
  <si>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</si>
  <si>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</si>
  <si>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</si>
  <si>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</si>
  <si>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</si>
  <si>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</si>
  <si>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</si>
  <si>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</si>
  <si>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</si>
  <si>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</si>
  <si>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</si>
  <si>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</si>
  <si>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</si>
  <si>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</si>
  <si>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</si>
  <si>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</si>
  <si>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</si>
  <si>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</si>
  <si>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</si>
  <si>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</si>
  <si>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</si>
  <si>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</si>
  <si>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</si>
  <si>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</si>
  <si>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</si>
  <si>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</si>
  <si>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</si>
  <si>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</si>
  <si>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</si>
  <si>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</si>
  <si>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</si>
  <si>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</si>
  <si>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</si>
  <si>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</si>
  <si>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</si>
  <si>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</si>
  <si>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</si>
  <si>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</si>
  <si>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</si>
  <si>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</si>
  <si>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</si>
  <si>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</si>
  <si>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</si>
  <si>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</si>
  <si>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</si>
  <si>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</si>
  <si>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</si>
  <si>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</si>
  <si>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</si>
  <si>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</si>
  <si>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</si>
  <si>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</si>
  <si>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</si>
  <si>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</si>
  <si>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</si>
  <si>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</si>
  <si>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</si>
  <si>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</si>
  <si>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</si>
  <si>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</si>
  <si>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</si>
  <si>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</si>
  <si>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</si>
  <si>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</si>
  <si>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</si>
  <si>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</si>
  <si>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</si>
  <si>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</si>
  <si>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</si>
  <si>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</si>
  <si>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</si>
  <si>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</si>
  <si>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</si>
  <si>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</si>
  <si>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</si>
  <si>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</si>
  <si>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</si>
  <si>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</si>
  <si>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</si>
  <si>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</si>
  <si>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</si>
  <si>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</si>
  <si>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</si>
  <si>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</si>
  <si>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</si>
  <si>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</si>
  <si>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</si>
  <si>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</si>
  <si>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</si>
  <si>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</si>
  <si>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</si>
  <si>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</si>
  <si>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</si>
  <si>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</si>
  <si>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</si>
  <si>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</si>
  <si>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</si>
  <si>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</si>
  <si>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</si>
  <si>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</si>
  <si>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</si>
  <si>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</si>
  <si>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</si>
  <si>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</si>
  <si>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</si>
  <si>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</si>
  <si>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</si>
  <si>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</si>
  <si>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</si>
  <si>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</si>
  <si>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</si>
  <si>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</si>
  <si>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</si>
  <si>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</si>
  <si>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</si>
  <si>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</si>
  <si>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</si>
  <si>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</si>
  <si>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</si>
  <si>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</si>
  <si>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</si>
  <si>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</si>
  <si>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</si>
  <si>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</si>
  <si>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</si>
  <si>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</si>
  <si>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</si>
  <si>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</si>
  <si>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</si>
  <si>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</si>
  <si>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</si>
  <si>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</si>
  <si>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</si>
  <si>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</si>
  <si>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</si>
  <si>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</si>
  <si>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</si>
  <si>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</si>
  <si>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</si>
  <si>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</si>
  <si>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</si>
  <si>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</si>
  <si>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</si>
  <si>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</si>
  <si>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</si>
  <si>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</si>
  <si>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</si>
  <si>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</si>
  <si>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</si>
  <si>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</si>
  <si>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</si>
  <si>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</si>
  <si>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</si>
  <si>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</si>
  <si>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</si>
  <si>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</si>
  <si>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</si>
  <si>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</si>
  <si>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</si>
  <si>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</si>
  <si>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</si>
  <si>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</si>
  <si>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</si>
  <si>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</si>
  <si>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</si>
  <si>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</si>
  <si>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</si>
  <si>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</si>
  <si>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</si>
  <si>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</si>
  <si>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</si>
  <si>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</si>
  <si>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</si>
  <si>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</si>
  <si>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</si>
  <si>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</si>
  <si>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</si>
  <si>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</si>
  <si>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</si>
  <si>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</si>
  <si>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</si>
  <si>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</si>
  <si>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</si>
  <si>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</si>
  <si>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</si>
  <si>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</si>
  <si>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</si>
  <si>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</si>
  <si>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</si>
  <si>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</si>
  <si>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</si>
  <si>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</si>
  <si>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</si>
  <si>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</si>
  <si>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</si>
  <si>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</si>
  <si>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</si>
  <si>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</si>
  <si>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</si>
  <si>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</si>
  <si>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</si>
  <si>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</si>
  <si>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</si>
  <si>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</si>
  <si>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</si>
  <si>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</si>
  <si>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</si>
  <si>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</si>
  <si>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</si>
  <si>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</si>
  <si>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</si>
  <si>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</si>
  <si>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</si>
  <si>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</si>
  <si>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</si>
  <si>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</si>
  <si>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</si>
  <si>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</si>
  <si>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</si>
  <si>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</si>
  <si>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</si>
  <si>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</si>
  <si>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</si>
  <si>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</si>
  <si>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</si>
  <si>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</si>
  <si>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</si>
  <si>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</si>
  <si>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</si>
  <si>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</si>
  <si>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</si>
  <si>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</si>
  <si>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</si>
  <si>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</si>
  <si>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</si>
  <si>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</si>
  <si>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</si>
  <si>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</si>
  <si>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</si>
  <si>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</si>
  <si>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</si>
  <si>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</si>
  <si>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</si>
  <si>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</si>
  <si>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</si>
  <si>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</si>
  <si>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</si>
  <si>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</si>
  <si>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</si>
  <si>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</si>
  <si>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</si>
  <si>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</si>
  <si>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</si>
  <si>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</si>
  <si>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</si>
  <si>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</si>
  <si>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</si>
  <si>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</si>
  <si>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</si>
  <si>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</si>
  <si>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</si>
  <si>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</si>
  <si>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</si>
  <si>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</si>
  <si>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</si>
  <si>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</si>
  <si>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</si>
  <si>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</si>
  <si>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</si>
  <si>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</si>
  <si>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</si>
  <si>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</si>
  <si>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</si>
  <si>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</si>
  <si>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</si>
  <si>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</si>
  <si>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</si>
  <si>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</si>
  <si>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</si>
  <si>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</si>
  <si>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</si>
  <si>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</si>
  <si>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</si>
  <si>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</si>
  <si>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</si>
  <si>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</si>
  <si>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</si>
  <si>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</si>
  <si>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</si>
  <si>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</si>
  <si>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</si>
  <si>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</si>
  <si>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</si>
  <si>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</si>
  <si>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</si>
  <si>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</si>
  <si>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</si>
  <si>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</si>
  <si>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</si>
  <si>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</si>
  <si>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</si>
  <si>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</si>
  <si>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</si>
  <si>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</si>
  <si>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</si>
  <si>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</si>
  <si>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</si>
  <si>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</si>
  <si>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</si>
  <si>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</si>
  <si>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</si>
  <si>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</si>
  <si>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</si>
  <si>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</si>
  <si>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</si>
  <si>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</si>
  <si>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</si>
  <si>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</si>
  <si>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</si>
  <si>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</si>
  <si>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</si>
  <si>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</si>
  <si>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</si>
  <si>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</si>
  <si>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</si>
  <si>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</si>
  <si>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</si>
  <si>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</si>
  <si>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</si>
  <si>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</si>
  <si>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</si>
  <si>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</si>
  <si>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</si>
  <si>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</si>
  <si>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</si>
  <si>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</si>
  <si>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</si>
  <si>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</si>
  <si>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</si>
  <si>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</si>
  <si>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</si>
  <si>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</si>
  <si>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</si>
  <si>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</si>
  <si>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</si>
  <si>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</si>
  <si>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</si>
  <si>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</si>
  <si>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</si>
  <si>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</si>
  <si>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</si>
  <si>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</si>
  <si>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</si>
  <si>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</si>
  <si>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</si>
  <si>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</si>
  <si>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</si>
  <si>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</si>
  <si>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</si>
  <si>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</si>
  <si>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</si>
  <si>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</si>
  <si>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</si>
  <si>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</si>
  <si>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</si>
  <si>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</si>
  <si>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</si>
  <si>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</si>
  <si>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</si>
  <si>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</si>
  <si>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</si>
  <si>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</si>
  <si>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</si>
  <si>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</si>
  <si>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</si>
  <si>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</si>
  <si>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</si>
  <si>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</si>
  <si>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</si>
  <si>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</si>
  <si>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</si>
  <si>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</si>
  <si>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</si>
  <si>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</si>
  <si>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</si>
  <si>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</si>
  <si>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</si>
  <si>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</si>
  <si>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</si>
  <si>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</si>
  <si>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</si>
  <si>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</si>
  <si>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</si>
  <si>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</si>
  <si>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</si>
  <si>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</si>
  <si>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</si>
  <si>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</si>
  <si>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</si>
  <si>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</si>
  <si>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</si>
  <si>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</si>
  <si>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</si>
  <si>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</si>
  <si>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</si>
  <si>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</si>
  <si>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</si>
  <si>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</si>
  <si>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</si>
  <si>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</si>
  <si>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</si>
  <si>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</si>
  <si>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</si>
  <si>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</si>
  <si>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</si>
  <si>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</si>
  <si>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</si>
  <si>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</si>
  <si>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</si>
  <si>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</si>
  <si>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</si>
  <si>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</si>
  <si>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</si>
  <si>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</si>
  <si>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</si>
  <si>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</si>
  <si>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</si>
  <si>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</si>
  <si>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</si>
  <si>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</si>
  <si>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</si>
  <si>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</si>
  <si>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</si>
  <si>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</si>
  <si>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</si>
  <si>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</si>
  <si>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</si>
  <si>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</si>
  <si>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</si>
  <si>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</si>
  <si>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</si>
  <si>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</si>
  <si>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</si>
  <si>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</si>
  <si>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</si>
  <si>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</si>
  <si>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</si>
  <si>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</si>
  <si>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</si>
  <si>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</si>
  <si>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</si>
  <si>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</si>
  <si>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</si>
  <si>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</si>
  <si>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</si>
  <si>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</si>
  <si>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</si>
  <si>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</si>
  <si>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</si>
  <si>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</si>
  <si>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</si>
  <si>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</si>
  <si>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</si>
  <si>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</si>
  <si>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</si>
  <si>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</si>
  <si>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</si>
  <si>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</si>
  <si>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</si>
  <si>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</si>
  <si>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</si>
  <si>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</si>
  <si>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</si>
  <si>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</si>
  <si>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</si>
  <si>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</si>
  <si>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</si>
  <si>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</si>
  <si>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</si>
  <si>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</si>
  <si>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</si>
  <si>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</si>
  <si>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</si>
  <si>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</si>
  <si>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</si>
  <si>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</si>
  <si>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</si>
  <si>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</si>
  <si>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</si>
  <si>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</si>
  <si>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</si>
  <si>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</si>
  <si>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</si>
  <si>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</si>
  <si>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</si>
  <si>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</si>
  <si>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</si>
  <si>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</si>
  <si>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</si>
  <si>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</si>
  <si>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</si>
  <si>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</si>
  <si>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</si>
  <si>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</si>
  <si>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</si>
  <si>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</si>
  <si>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</si>
  <si>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</si>
  <si>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</si>
  <si>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</si>
  <si>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</si>
  <si>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</si>
  <si>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</si>
  <si>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</si>
  <si>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</si>
  <si>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</si>
  <si>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</si>
  <si>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</si>
  <si>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</si>
  <si>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</si>
  <si>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</si>
  <si>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</si>
  <si>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</si>
  <si>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</si>
  <si>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</si>
  <si>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</si>
  <si>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</si>
  <si>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</si>
  <si>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</si>
  <si>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</si>
  <si>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</si>
  <si>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</si>
  <si>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</si>
  <si>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</si>
  <si>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</si>
  <si>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</si>
  <si>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</si>
  <si>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</si>
  <si>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</si>
  <si>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</si>
  <si>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</si>
  <si>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</si>
  <si>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</si>
  <si>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</si>
  <si>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</si>
  <si>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</si>
  <si>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</si>
  <si>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</si>
  <si>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</si>
  <si>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</si>
  <si>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</si>
  <si>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</si>
  <si>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</si>
  <si>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</si>
  <si>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</si>
  <si>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</si>
  <si>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</si>
  <si>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</si>
  <si>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</si>
  <si>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</si>
  <si>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</si>
  <si>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</si>
  <si>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</si>
  <si>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</si>
  <si>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</si>
  <si>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</si>
  <si>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</si>
  <si>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</si>
  <si>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</si>
  <si>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</si>
  <si>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</si>
  <si>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</si>
  <si>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</si>
  <si>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</si>
  <si>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</si>
  <si>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</si>
  <si>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</si>
  <si>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</si>
  <si>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</si>
  <si>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</si>
  <si>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</si>
  <si>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</si>
  <si>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</si>
  <si>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</si>
  <si>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</si>
  <si>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</si>
  <si>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</si>
  <si>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</si>
  <si>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</si>
  <si>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</si>
  <si>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</si>
  <si>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</si>
  <si>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</si>
  <si>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</si>
  <si>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</si>
  <si>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</si>
  <si>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</si>
  <si>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</si>
  <si>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</si>
  <si>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</si>
  <si>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</si>
  <si>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</si>
  <si>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</si>
  <si>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</si>
  <si>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</si>
  <si>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</si>
  <si>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</si>
  <si>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</si>
  <si>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</si>
  <si>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</si>
  <si>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</si>
  <si>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</si>
  <si>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</si>
  <si>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</si>
  <si>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</si>
  <si>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</si>
  <si>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</si>
  <si>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</si>
  <si>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</si>
  <si>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</si>
  <si>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</si>
  <si>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</si>
  <si>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</si>
  <si>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</si>
  <si>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</si>
  <si>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</si>
  <si>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</si>
  <si>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</si>
  <si>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</si>
  <si>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</si>
  <si>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</si>
  <si>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</si>
  <si>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</si>
  <si>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</si>
  <si>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</si>
  <si>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</si>
  <si>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</si>
  <si>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</si>
  <si>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</si>
  <si>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</si>
  <si>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</si>
  <si>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</si>
  <si>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</si>
  <si>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</si>
  <si>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</si>
  <si>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</si>
  <si>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</si>
  <si>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</si>
  <si>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</si>
  <si>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</si>
  <si>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</si>
  <si>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</si>
  <si>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</si>
  <si>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</si>
  <si>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</si>
  <si>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</si>
  <si>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</si>
  <si>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</si>
  <si>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</si>
  <si>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</si>
  <si>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</si>
  <si>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</si>
  <si>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</si>
  <si>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</si>
  <si>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</si>
  <si>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</si>
  <si>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</si>
  <si>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</si>
  <si>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</si>
  <si>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</si>
  <si>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</si>
  <si>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</si>
  <si>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</si>
  <si>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</si>
  <si>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</si>
  <si>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</si>
  <si>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</si>
  <si>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</si>
  <si>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</si>
  <si>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</si>
  <si>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</si>
  <si>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</si>
  <si>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</si>
  <si>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</si>
  <si>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</si>
  <si>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</si>
  <si>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</si>
  <si>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</si>
  <si>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</si>
  <si>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</si>
  <si>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</si>
  <si>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</si>
  <si>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</si>
  <si>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</si>
  <si>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</si>
  <si>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</si>
  <si>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</si>
  <si>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</si>
  <si>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</si>
  <si>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</si>
  <si>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</si>
  <si>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</si>
  <si>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</si>
  <si>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</si>
  <si>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</si>
  <si>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</si>
  <si>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</si>
  <si>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</si>
  <si>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</si>
  <si>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</si>
  <si>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</si>
  <si>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</si>
  <si>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</si>
  <si>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</si>
  <si>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</si>
  <si>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</si>
  <si>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</si>
  <si>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</si>
  <si>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</si>
  <si>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</si>
  <si>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</si>
  <si>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</si>
  <si>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</si>
  <si>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</si>
  <si>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</si>
  <si>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</si>
  <si>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</si>
  <si>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</si>
  <si>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</si>
  <si>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</si>
  <si>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</si>
  <si>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</si>
  <si>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</si>
  <si>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</si>
  <si>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</si>
  <si>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</si>
  <si>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</si>
  <si>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</si>
  <si>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</si>
  <si>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</si>
  <si>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</si>
  <si>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</si>
  <si>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</si>
  <si>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</si>
  <si>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</si>
  <si>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</si>
  <si>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</si>
  <si>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</si>
  <si>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</si>
  <si>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</si>
  <si>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</si>
  <si>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</si>
  <si>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</si>
  <si>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</si>
  <si>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</si>
  <si>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</si>
  <si>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</si>
  <si>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</si>
  <si>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</si>
  <si>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</si>
  <si>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</si>
  <si>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</si>
  <si>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</si>
  <si>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</si>
  <si>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</si>
  <si>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</si>
  <si>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</si>
  <si>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</si>
  <si>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</si>
  <si>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</si>
  <si>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</si>
  <si>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</si>
  <si>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</si>
  <si>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</si>
  <si>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</si>
  <si>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</si>
  <si>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</si>
  <si>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</si>
  <si>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</si>
  <si>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</si>
  <si>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</si>
  <si>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</si>
  <si>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</si>
  <si>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</si>
  <si>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</si>
  <si>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</si>
  <si>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</si>
  <si>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</si>
  <si>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</si>
  <si>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</si>
  <si>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</si>
  <si>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</si>
  <si>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</si>
  <si>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</si>
  <si>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</si>
  <si>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</si>
  <si>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</si>
  <si>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</si>
  <si>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</si>
  <si>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</si>
  <si>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</si>
  <si>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</si>
  <si>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</si>
  <si>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</si>
  <si>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</si>
  <si>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</si>
  <si>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</si>
  <si>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</si>
  <si>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</si>
  <si>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</si>
  <si>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</si>
  <si>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</si>
  <si>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</si>
  <si>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</si>
  <si>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</si>
  <si>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</si>
  <si>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</si>
  <si>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</si>
  <si>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</si>
  <si>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</si>
  <si>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</si>
  <si>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</si>
  <si>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</si>
  <si>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</si>
  <si>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</si>
  <si>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</si>
  <si>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</si>
  <si>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</si>
  <si>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</si>
  <si>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</si>
  <si>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</si>
  <si>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</si>
  <si>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</si>
  <si>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</si>
  <si>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</si>
  <si>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</si>
  <si>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</si>
  <si>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</si>
  <si>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</si>
  <si>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</si>
  <si>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</si>
  <si>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</si>
  <si>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</si>
  <si>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</si>
  <si>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</si>
  <si>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</si>
  <si>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</si>
  <si>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</si>
  <si>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</si>
  <si>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</si>
  <si>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</si>
  <si>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</si>
  <si>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</si>
  <si>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</si>
  <si>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</si>
  <si>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</si>
  <si>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</si>
  <si>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</si>
  <si>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</si>
  <si>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</si>
  <si>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</si>
  <si>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</si>
  <si>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</si>
  <si>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</si>
  <si>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</si>
  <si>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</si>
  <si>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</si>
  <si>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</si>
  <si>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</si>
  <si>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</si>
  <si>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</si>
  <si>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</si>
  <si>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</si>
  <si>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</si>
  <si>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</si>
  <si>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</si>
  <si>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</si>
  <si>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</si>
  <si>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</si>
  <si>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</si>
  <si>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</si>
  <si>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</si>
  <si>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</si>
  <si>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</si>
  <si>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</si>
  <si>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</si>
  <si>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</si>
  <si>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</si>
  <si>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</si>
  <si>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</si>
  <si>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</si>
  <si>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</si>
  <si>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</si>
  <si>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</si>
  <si>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</si>
  <si>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</si>
  <si>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</si>
  <si>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</si>
  <si>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</si>
  <si>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</si>
  <si>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</si>
  <si>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</si>
  <si>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</si>
  <si>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</si>
  <si>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</si>
  <si>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</si>
  <si>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</si>
  <si>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</si>
  <si>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</si>
  <si>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</si>
  <si>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</si>
  <si>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</si>
  <si>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</si>
  <si>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</si>
  <si>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</si>
  <si>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</si>
  <si>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</si>
  <si>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</si>
  <si>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</si>
  <si>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</si>
  <si>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</si>
  <si>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</si>
  <si>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</si>
  <si>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</si>
  <si>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</si>
  <si>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</si>
  <si>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</si>
  <si>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</si>
  <si>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</si>
  <si>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</si>
  <si>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</si>
  <si>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</si>
  <si>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</si>
  <si>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</si>
  <si>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</si>
  <si>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</si>
  <si>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</si>
  <si>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</si>
  <si>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</si>
  <si>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</si>
  <si>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</si>
  <si>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</si>
  <si>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</si>
  <si>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</si>
  <si>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</si>
  <si>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</si>
  <si>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</si>
  <si>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</si>
  <si>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</si>
  <si>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</si>
  <si>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</si>
  <si>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</si>
  <si>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</si>
  <si>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</si>
  <si>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</si>
  <si>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</si>
  <si>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</si>
  <si>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</si>
  <si>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</si>
  <si>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</si>
  <si>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</si>
  <si>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</si>
  <si>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</si>
  <si>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</si>
  <si>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</si>
  <si>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</si>
  <si>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</si>
  <si>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</si>
  <si>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</si>
  <si>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</si>
  <si>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</si>
  <si>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</si>
  <si>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</si>
  <si>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</si>
  <si>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</si>
  <si>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</si>
  <si>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</si>
  <si>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</si>
  <si>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</si>
  <si>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</si>
  <si>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</si>
  <si>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</si>
  <si>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</si>
  <si>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</si>
  <si>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</si>
  <si>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</si>
  <si>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</si>
  <si>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</si>
  <si>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</si>
  <si>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</si>
  <si>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</si>
  <si>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</si>
  <si>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</si>
  <si>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</si>
  <si>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</si>
  <si>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</si>
  <si>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</si>
  <si>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</si>
  <si>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</si>
  <si>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</si>
  <si>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</si>
  <si>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</si>
  <si>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</si>
  <si>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</si>
  <si>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</si>
  <si>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</si>
  <si>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</si>
  <si>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</si>
  <si>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</si>
  <si>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</si>
  <si>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</si>
  <si>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</si>
  <si>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</si>
  <si>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</si>
  <si>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</si>
  <si>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</si>
  <si>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</si>
  <si>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</si>
  <si>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</si>
  <si>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</si>
  <si>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</si>
  <si>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</si>
  <si>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</si>
  <si>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</si>
  <si>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</si>
  <si>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</si>
  <si>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</si>
  <si>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</si>
  <si>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</si>
  <si>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</si>
  <si>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</si>
  <si>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</si>
  <si>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</si>
  <si>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</si>
  <si>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</si>
  <si>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</si>
  <si>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</si>
  <si>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</si>
  <si>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</si>
  <si>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</si>
  <si>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</si>
  <si>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</si>
  <si>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</si>
  <si>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</si>
  <si>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</si>
  <si>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</si>
  <si>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</si>
  <si>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</si>
  <si>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</si>
  <si>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</si>
  <si>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</si>
  <si>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</si>
  <si>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</si>
  <si>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</si>
  <si>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</si>
  <si>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</si>
  <si>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</si>
  <si>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</si>
  <si>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</si>
  <si>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</si>
  <si>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</si>
  <si>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</si>
  <si>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</si>
  <si>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</si>
  <si>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</si>
  <si>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</si>
  <si>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</si>
  <si>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</si>
  <si>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</si>
  <si>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</si>
  <si>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</si>
  <si>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</si>
  <si>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</si>
  <si>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</si>
  <si>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</si>
  <si>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</si>
  <si>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</si>
  <si>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</si>
  <si>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</si>
  <si>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</si>
  <si>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</si>
  <si>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</si>
  <si>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</si>
  <si>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</si>
  <si>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</si>
  <si>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</si>
  <si>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</si>
  <si>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</si>
  <si>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</si>
  <si>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</si>
  <si>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</si>
  <si>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</si>
  <si>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</si>
  <si>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</si>
  <si>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</si>
  <si>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</si>
  <si>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</si>
  <si>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</si>
  <si>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</si>
  <si>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</si>
  <si>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</si>
  <si>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</si>
  <si>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</si>
  <si>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</si>
  <si>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</si>
  <si>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</si>
  <si>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</si>
  <si>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</si>
  <si>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</si>
  <si>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</si>
  <si>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</si>
  <si>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</si>
  <si>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</si>
  <si>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</si>
  <si>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</si>
  <si>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</si>
  <si>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</si>
  <si>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</si>
  <si>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</si>
  <si>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</si>
  <si>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</si>
  <si>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</si>
  <si>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</si>
  <si>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</si>
  <si>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</si>
  <si>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</si>
  <si>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</si>
  <si>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</si>
  <si>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</si>
  <si>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</si>
  <si>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</si>
  <si>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</si>
  <si>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</si>
  <si>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</si>
  <si>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</si>
  <si>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</si>
  <si>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</si>
  <si>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</si>
  <si>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</si>
  <si>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</si>
  <si>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</si>
  <si>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</si>
  <si>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</si>
  <si>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</si>
  <si>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</si>
  <si>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</si>
  <si>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</si>
  <si>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</si>
  <si>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</si>
  <si>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</si>
  <si>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</si>
  <si>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</si>
  <si>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</si>
  <si>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</si>
  <si>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</si>
  <si>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</si>
  <si>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</si>
  <si>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</si>
  <si>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</si>
  <si>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</si>
  <si>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</si>
  <si>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</si>
  <si>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</si>
  <si>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</si>
  <si>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</si>
  <si>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</si>
  <si>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</si>
  <si>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</si>
  <si>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</si>
  <si>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</si>
  <si>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</si>
  <si>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</si>
  <si>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</si>
  <si>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</si>
  <si>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</si>
  <si>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</si>
  <si>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</si>
  <si>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</si>
  <si>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</si>
  <si>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</si>
  <si>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</si>
  <si>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</si>
  <si>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</si>
  <si>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</si>
  <si>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</si>
  <si>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</si>
  <si>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</si>
  <si>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</si>
  <si>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</si>
  <si>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</si>
  <si>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</si>
  <si>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</si>
  <si>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</si>
  <si>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</si>
  <si>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</si>
  <si>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</si>
  <si>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</si>
  <si>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</si>
  <si>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</si>
  <si>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</si>
  <si>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</si>
  <si>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</si>
  <si>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</si>
  <si>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</si>
  <si>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</si>
  <si>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</si>
  <si>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</si>
  <si>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</si>
  <si>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</si>
  <si>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</si>
  <si>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</si>
  <si>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</si>
  <si>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</si>
  <si>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</si>
  <si>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</si>
  <si>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</si>
  <si>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</si>
  <si>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</si>
  <si>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</si>
  <si>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</si>
  <si>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</si>
  <si>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</si>
  <si>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</si>
  <si>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</si>
  <si>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</si>
  <si>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</si>
  <si>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</si>
  <si>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</si>
  <si>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</si>
  <si>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</si>
  <si>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</si>
  <si>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</si>
  <si>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</si>
  <si>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</si>
  <si>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</si>
  <si>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</si>
  <si>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</si>
  <si>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</si>
  <si>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</si>
  <si>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</si>
  <si>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</si>
  <si>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</si>
  <si>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</si>
  <si>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</si>
  <si>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</si>
  <si>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</si>
  <si>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</si>
  <si>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</si>
  <si>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</si>
  <si>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</si>
  <si>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</si>
  <si>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</si>
  <si>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</si>
  <si>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</si>
  <si>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</si>
  <si>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</si>
  <si>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</si>
  <si>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</si>
  <si>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</si>
  <si>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</si>
  <si>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</si>
  <si>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</si>
  <si>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</si>
  <si>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</si>
  <si>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</si>
  <si>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</si>
  <si>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</si>
  <si>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</si>
  <si>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</si>
  <si>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</si>
  <si>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</si>
  <si>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</si>
  <si>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</si>
  <si>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</si>
  <si>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</si>
  <si>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</si>
  <si>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</si>
  <si>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</si>
  <si>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</si>
  <si>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</si>
  <si>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</si>
  <si>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</si>
  <si>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</si>
  <si>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</si>
  <si>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</si>
  <si>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</si>
  <si>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</si>
  <si>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</si>
  <si>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</si>
  <si>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</si>
  <si>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</si>
  <si>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</si>
  <si>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</si>
  <si>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</si>
  <si>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</si>
  <si>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</si>
  <si>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</si>
  <si>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</si>
  <si>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</si>
  <si>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</si>
  <si>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</si>
  <si>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</si>
  <si>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</si>
  <si>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</si>
  <si>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</si>
  <si>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</si>
  <si>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</si>
  <si>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</si>
  <si>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</si>
  <si>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</si>
  <si>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</si>
  <si>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</si>
  <si>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</si>
  <si>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</si>
  <si>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</si>
  <si>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</si>
  <si>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</si>
  <si>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</si>
  <si>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</si>
  <si>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</si>
  <si>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</si>
  <si>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</si>
  <si>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</si>
  <si>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</si>
  <si>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</si>
  <si>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</si>
  <si>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</si>
  <si>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</si>
  <si>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</si>
  <si>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</si>
  <si>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</si>
  <si>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</si>
  <si>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</si>
  <si>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</si>
  <si>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</si>
  <si>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</si>
  <si>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</si>
  <si>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</si>
  <si>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</si>
  <si>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</si>
  <si>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</si>
  <si>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</si>
  <si>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</si>
  <si>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</si>
  <si>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</si>
  <si>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</si>
  <si>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</si>
  <si>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</si>
  <si>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</si>
  <si>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</si>
  <si>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</si>
  <si>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</si>
  <si>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</si>
  <si>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</si>
  <si>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</si>
  <si>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</si>
  <si>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</si>
  <si>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</si>
  <si>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</si>
  <si>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</si>
  <si>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</si>
  <si>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</si>
  <si>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</si>
  <si>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</si>
  <si>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</si>
  <si>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</si>
  <si>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</si>
  <si>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</si>
  <si>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</si>
  <si>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</si>
  <si>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</si>
  <si>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</si>
  <si>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</si>
  <si>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</si>
  <si>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</si>
  <si>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</si>
  <si>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</si>
  <si>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</si>
  <si>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</si>
  <si>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</si>
  <si>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</si>
  <si>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</si>
  <si>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</si>
  <si>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</si>
  <si>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</si>
  <si>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</si>
  <si>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</si>
  <si>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</si>
  <si>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</si>
  <si>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</si>
  <si>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</si>
  <si>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</si>
  <si>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</si>
  <si>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</si>
  <si>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</si>
  <si>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</si>
  <si>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</si>
  <si>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</si>
  <si>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</si>
  <si>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</si>
  <si>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</si>
  <si>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</si>
  <si>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</si>
  <si>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</si>
  <si>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</si>
  <si>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</si>
  <si>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</si>
  <si>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</si>
  <si>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</si>
  <si>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</si>
  <si>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</si>
  <si>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</si>
  <si>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</si>
  <si>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</si>
  <si>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</si>
  <si>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</si>
  <si>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</si>
  <si>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</si>
  <si>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</si>
  <si>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</si>
  <si>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</si>
  <si>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</si>
  <si>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</si>
  <si>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</si>
  <si>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</si>
  <si>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</si>
  <si>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</si>
  <si>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</si>
  <si>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</si>
  <si>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</si>
  <si>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</si>
  <si>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</si>
  <si>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</si>
  <si>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</si>
  <si>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</si>
  <si>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</si>
  <si>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</si>
  <si>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</si>
  <si>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</si>
  <si>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</si>
  <si>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</si>
  <si>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</si>
  <si>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</si>
  <si>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</si>
  <si>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</si>
  <si>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</si>
  <si>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</si>
  <si>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</si>
  <si>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</si>
  <si>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</si>
  <si>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</si>
  <si>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</si>
  <si>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</si>
  <si>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</si>
  <si>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</si>
  <si>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</si>
  <si>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</si>
  <si>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</si>
  <si>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</si>
  <si>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</si>
  <si>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</si>
  <si>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</si>
  <si>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</si>
  <si>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</si>
  <si>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</si>
  <si>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</si>
  <si>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</si>
  <si>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</si>
  <si>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</si>
  <si>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</si>
  <si>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</si>
  <si>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</si>
  <si>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</si>
  <si>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</si>
  <si>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</si>
  <si>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</si>
  <si>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</si>
  <si>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</si>
  <si>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</si>
  <si>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</si>
  <si>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</si>
  <si>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</si>
  <si>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</si>
  <si>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</si>
  <si>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</si>
  <si>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</si>
  <si>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</si>
  <si>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</si>
  <si>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</si>
  <si>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</si>
  <si>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</si>
  <si>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</si>
  <si>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</si>
  <si>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</si>
  <si>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</si>
  <si>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</si>
  <si>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</si>
  <si>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</si>
  <si>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</si>
  <si>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</si>
  <si>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</si>
  <si>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</si>
  <si>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</si>
  <si>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</si>
  <si>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</si>
  <si>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</si>
  <si>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</si>
  <si>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</si>
  <si>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</si>
  <si>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</si>
  <si>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</si>
  <si>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</si>
  <si>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</si>
  <si>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</si>
  <si>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</si>
  <si>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</si>
  <si>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</si>
  <si>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</si>
  <si>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</si>
  <si>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</si>
  <si>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</si>
  <si>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</si>
  <si>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</si>
  <si>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</si>
  <si>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</si>
  <si>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</si>
  <si>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</si>
  <si>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</si>
  <si>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</si>
  <si>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</si>
  <si>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</si>
  <si>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</si>
  <si>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</si>
  <si>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</si>
  <si>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</si>
  <si>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</si>
  <si>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</si>
  <si>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</si>
  <si>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</si>
  <si>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</si>
  <si>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</si>
  <si>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</si>
  <si>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</si>
  <si>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</si>
  <si>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</si>
  <si>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</si>
  <si>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</si>
  <si>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</si>
  <si>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</si>
  <si>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</si>
  <si>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</si>
  <si>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</si>
  <si>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</si>
  <si>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</si>
  <si>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</si>
  <si>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</si>
  <si>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</si>
  <si>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</si>
  <si>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</si>
  <si>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</si>
  <si>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</si>
  <si>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</si>
  <si>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</si>
  <si>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</si>
  <si>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</si>
  <si>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</si>
  <si>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</si>
  <si>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</si>
  <si>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</si>
  <si>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</si>
  <si>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</si>
  <si>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</si>
  <si>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</si>
  <si>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</si>
  <si>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</si>
  <si>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</si>
  <si>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</si>
  <si>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</si>
  <si>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</si>
  <si>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</si>
  <si>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</si>
  <si>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</si>
  <si>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</si>
  <si>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</si>
  <si>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</si>
  <si>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</si>
  <si>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</si>
  <si>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</si>
  <si>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</si>
  <si>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</si>
  <si>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</si>
  <si>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</si>
  <si>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</si>
  <si>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</si>
  <si>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</si>
  <si>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</si>
  <si>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</si>
  <si>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</si>
  <si>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</si>
  <si>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</si>
  <si>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</si>
  <si>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</si>
  <si>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</si>
  <si>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</si>
  <si>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</si>
  <si>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</si>
  <si>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</si>
  <si>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</si>
  <si>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</si>
  <si>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</si>
  <si>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</si>
  <si>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</si>
  <si>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</si>
  <si>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</si>
  <si>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</si>
  <si>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</si>
  <si>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</si>
  <si>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</si>
  <si>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</si>
  <si>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</si>
  <si>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</si>
  <si>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</si>
  <si>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</si>
  <si>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</si>
  <si>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</si>
  <si>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</si>
  <si>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</si>
  <si>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</si>
  <si>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</si>
  <si>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</si>
  <si>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</si>
  <si>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</si>
  <si>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</si>
  <si>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</si>
  <si>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</si>
  <si>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</si>
  <si>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</si>
  <si>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</si>
  <si>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</si>
  <si>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</si>
  <si>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</si>
  <si>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</si>
  <si>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</si>
  <si>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</si>
  <si>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</si>
  <si>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</si>
  <si>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</si>
  <si>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</si>
  <si>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</si>
  <si>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</si>
  <si>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</si>
  <si>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</si>
  <si>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</si>
  <si>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</si>
  <si>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</si>
  <si>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</si>
  <si>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</si>
  <si>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</si>
  <si>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</si>
  <si>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</si>
  <si>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</si>
  <si>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</si>
  <si>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</si>
  <si>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</si>
  <si>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</si>
  <si>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</si>
  <si>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</si>
  <si>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</si>
  <si>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</si>
  <si>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</si>
  <si>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</si>
  <si>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</si>
  <si>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</si>
  <si>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</si>
  <si>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</si>
  <si>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</si>
  <si>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</si>
  <si>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</si>
  <si>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</si>
  <si>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</si>
  <si>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</si>
  <si>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</si>
  <si>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</si>
  <si>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</si>
  <si>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</si>
  <si>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</si>
  <si>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</si>
  <si>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</si>
  <si>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</si>
  <si>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</si>
  <si>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</si>
  <si>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</si>
  <si>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</si>
  <si>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</si>
  <si>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</si>
  <si>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</si>
  <si>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</si>
  <si>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</si>
  <si>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</si>
  <si>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</si>
  <si>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</si>
  <si>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</si>
  <si>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</si>
  <si>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</si>
  <si>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</si>
  <si>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</si>
  <si>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</si>
  <si>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</si>
  <si>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</si>
  <si>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</si>
  <si>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</si>
  <si>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</si>
  <si>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</si>
  <si>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</si>
  <si>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</si>
  <si>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</si>
  <si>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</si>
  <si>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</si>
  <si>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</si>
  <si>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</si>
  <si>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</si>
  <si>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</si>
  <si>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</si>
  <si>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</si>
  <si>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</si>
  <si>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</si>
  <si>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</si>
  <si>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</si>
  <si>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</si>
  <si>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</si>
  <si>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</si>
  <si>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</si>
  <si>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</si>
  <si>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</si>
  <si>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</si>
  <si>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</si>
  <si>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</si>
  <si>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</si>
  <si>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</si>
  <si>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</si>
  <si>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</si>
  <si>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</si>
  <si>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</si>
  <si>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</si>
  <si>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</si>
  <si>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</si>
  <si>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</si>
  <si>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</si>
  <si>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</si>
  <si>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</si>
  <si>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</si>
  <si>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</si>
  <si>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</si>
  <si>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</si>
  <si>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</si>
  <si>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</si>
  <si>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</si>
  <si>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</si>
  <si>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</si>
  <si>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</si>
  <si>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</si>
  <si>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</si>
  <si>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</si>
  <si>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</si>
  <si>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</si>
  <si>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</si>
  <si>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</si>
  <si>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</si>
  <si>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</si>
  <si>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</si>
  <si>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</si>
  <si>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</si>
  <si>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</si>
  <si>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</si>
  <si>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</si>
  <si>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</si>
  <si>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</si>
  <si>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</si>
  <si>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</si>
  <si>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</si>
  <si>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</si>
  <si>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</si>
  <si>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</si>
  <si>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</si>
  <si>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</si>
  <si>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</si>
  <si>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</si>
  <si>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</si>
  <si>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</si>
  <si>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</si>
  <si>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</si>
  <si>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</si>
  <si>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</si>
  <si>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</si>
  <si>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</si>
  <si>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</si>
  <si>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</si>
  <si>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</si>
  <si>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</si>
  <si>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</si>
  <si>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</si>
  <si>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</si>
  <si>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</si>
  <si>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</si>
  <si>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</si>
  <si>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</si>
  <si>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</si>
  <si>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</si>
  <si>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</si>
  <si>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</si>
  <si>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</si>
  <si>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</si>
  <si>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</si>
  <si>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</si>
  <si>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</si>
  <si>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</si>
  <si>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</si>
  <si>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</si>
  <si>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</si>
  <si>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</si>
  <si>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</si>
  <si>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</si>
  <si>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</si>
  <si>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</si>
  <si>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</si>
  <si>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</si>
  <si>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</si>
  <si>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</si>
  <si>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</si>
  <si>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</si>
  <si>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</si>
  <si>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</si>
  <si>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</si>
  <si>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</si>
  <si>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</si>
  <si>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</si>
  <si>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</si>
  <si>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</si>
  <si>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</si>
  <si>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</si>
  <si>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</si>
  <si>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</si>
  <si>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</si>
  <si>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</si>
  <si>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</si>
  <si>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</si>
  <si>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</si>
  <si>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</si>
  <si>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</si>
  <si>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</si>
  <si>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</si>
  <si>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</si>
  <si>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</si>
  <si>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</si>
  <si>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</si>
  <si>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</si>
  <si>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</si>
  <si>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</si>
  <si>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</si>
  <si>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</si>
  <si>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</si>
  <si>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</si>
  <si>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</si>
  <si>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</si>
  <si>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</si>
  <si>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</si>
  <si>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</si>
  <si>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</si>
  <si>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</si>
  <si>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</si>
  <si>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</si>
  <si>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</si>
  <si>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</si>
  <si>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</si>
  <si>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</si>
  <si>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</si>
  <si>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</si>
  <si>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</si>
  <si>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</si>
  <si>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</si>
  <si>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</si>
  <si>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</si>
  <si>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</si>
  <si>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</si>
  <si>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</si>
  <si>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</si>
  <si>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</si>
  <si>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</si>
  <si>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</si>
  <si>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</si>
  <si>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</si>
  <si>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</si>
  <si>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</si>
  <si>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</si>
  <si>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</si>
  <si>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</si>
  <si>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</si>
  <si>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</si>
  <si>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</si>
  <si>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</si>
  <si>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</si>
  <si>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</si>
  <si>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</si>
  <si>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</si>
  <si>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</si>
  <si>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</si>
  <si>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</si>
  <si>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</si>
  <si>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</si>
  <si>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</si>
  <si>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</si>
  <si>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</si>
  <si>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</si>
  <si>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</si>
  <si>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</si>
  <si>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</si>
  <si>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</si>
  <si>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</si>
  <si>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</si>
  <si>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</si>
  <si>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</si>
  <si>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</si>
  <si>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</si>
  <si>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</si>
  <si>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</si>
  <si>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</si>
  <si>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</si>
  <si>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</si>
  <si>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</si>
  <si>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</si>
  <si>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</si>
  <si>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</si>
  <si>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</si>
  <si>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</si>
  <si>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</si>
  <si>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</si>
  <si>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</si>
  <si>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</si>
  <si>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</si>
  <si>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</si>
  <si>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</si>
  <si>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</si>
  <si>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</si>
  <si>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</si>
  <si>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</si>
  <si>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</si>
  <si>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</si>
  <si>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</si>
  <si>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</si>
  <si>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</si>
  <si>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</si>
  <si>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</si>
  <si>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</si>
  <si>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</si>
  <si>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</si>
  <si>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</si>
  <si>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</si>
  <si>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</si>
  <si>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</si>
  <si>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</si>
  <si>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</si>
  <si>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</si>
  <si>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</si>
  <si>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</si>
  <si>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</si>
  <si>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</si>
  <si>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</si>
  <si>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</si>
  <si>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</si>
  <si>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</si>
  <si>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</si>
  <si>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</si>
  <si>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</si>
  <si>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</si>
  <si>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</si>
  <si>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</si>
  <si>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</si>
  <si>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</si>
  <si>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</si>
  <si>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</si>
  <si>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</si>
  <si>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</si>
  <si>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</si>
  <si>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</si>
  <si>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</si>
  <si>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</si>
  <si>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</si>
  <si>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</si>
  <si>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</si>
  <si>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</si>
  <si>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</si>
  <si>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</si>
  <si>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</si>
  <si>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</si>
  <si>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</si>
  <si>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</si>
  <si>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</si>
  <si>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</si>
  <si>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</si>
  <si>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</si>
  <si>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</si>
  <si>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</si>
  <si>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</si>
  <si>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</si>
  <si>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</si>
  <si>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</si>
  <si>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</si>
  <si>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</si>
  <si>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</si>
  <si>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</si>
  <si>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</si>
  <si>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</si>
  <si>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</si>
  <si>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</si>
  <si>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</si>
  <si>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</si>
  <si>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</si>
  <si>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</si>
  <si>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</si>
  <si>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</si>
  <si>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</si>
  <si>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</si>
  <si>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</si>
  <si>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</si>
  <si>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</si>
  <si>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</si>
  <si>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</si>
  <si>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</si>
  <si>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</si>
  <si>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</si>
  <si>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</si>
  <si>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</si>
  <si>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</si>
  <si>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</si>
  <si>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</si>
  <si>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</si>
  <si>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</si>
  <si>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</si>
  <si>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</si>
  <si>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</si>
  <si>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</si>
  <si>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</si>
  <si>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</si>
  <si>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</si>
  <si>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</si>
  <si>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</si>
  <si>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</si>
  <si>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</si>
  <si>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</si>
  <si>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</si>
  <si>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</si>
  <si>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</si>
  <si>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</si>
  <si>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</si>
  <si>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</si>
  <si>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</si>
  <si>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</si>
  <si>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</si>
  <si>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</si>
  <si>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</si>
  <si>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</si>
  <si>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</si>
  <si>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</si>
  <si>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</si>
  <si>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</si>
  <si>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</si>
  <si>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</si>
  <si>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</si>
  <si>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</si>
  <si>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</si>
  <si>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</si>
  <si>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</si>
  <si>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</si>
  <si>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</si>
  <si>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</si>
  <si>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</si>
  <si>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</si>
  <si>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</si>
  <si>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</si>
  <si>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</si>
  <si>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</si>
  <si>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</si>
  <si>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</si>
  <si>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</si>
  <si>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</si>
  <si>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</si>
  <si>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</si>
  <si>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</si>
  <si>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</si>
  <si>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</si>
  <si>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</si>
  <si>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</si>
  <si>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</si>
  <si>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</si>
  <si>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</si>
  <si>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</si>
  <si>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</si>
  <si>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</si>
  <si>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</si>
  <si>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</si>
  <si>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</si>
  <si>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</si>
  <si>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</si>
  <si>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</si>
  <si>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</si>
  <si>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</si>
  <si>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</si>
  <si>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</si>
  <si>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</si>
  <si>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</si>
  <si>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</si>
  <si>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</si>
  <si>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</si>
  <si>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</si>
  <si>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</si>
  <si>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</si>
  <si>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</si>
  <si>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</si>
  <si>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</si>
  <si>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</si>
  <si>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</si>
  <si>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</si>
  <si>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</si>
  <si>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</si>
  <si>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</si>
  <si>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</si>
  <si>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</si>
  <si>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</si>
  <si>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</si>
  <si>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</si>
  <si>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</si>
  <si>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</si>
  <si>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</si>
  <si>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</si>
  <si>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</si>
  <si>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</si>
  <si>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</si>
  <si>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</si>
  <si>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</si>
  <si>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</si>
  <si>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</si>
  <si>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</si>
  <si>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</si>
  <si>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</si>
  <si>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</si>
  <si>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</si>
  <si>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</si>
  <si>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</si>
  <si>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</si>
  <si>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</si>
  <si>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</si>
  <si>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</si>
  <si>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</si>
  <si>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</si>
  <si>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</si>
  <si>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</si>
  <si>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</si>
  <si>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</si>
  <si>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</si>
  <si>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</si>
  <si>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</si>
  <si>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</si>
  <si>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</si>
  <si>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</si>
  <si>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</si>
  <si>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</si>
  <si>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</si>
  <si>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</si>
  <si>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</si>
  <si>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</si>
  <si>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</si>
  <si>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</si>
  <si>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</si>
  <si>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</si>
  <si>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</si>
  <si>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</si>
  <si>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</si>
  <si>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</si>
  <si>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</si>
  <si>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</si>
  <si>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</si>
  <si>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</si>
  <si>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</si>
  <si>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</si>
  <si>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</si>
  <si>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</si>
  <si>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</si>
  <si>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</si>
  <si>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</si>
  <si>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</si>
  <si>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</si>
  <si>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</si>
  <si>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</si>
  <si>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</si>
  <si>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</si>
  <si>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</si>
  <si>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</si>
  <si>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</si>
  <si>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</si>
  <si>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</si>
  <si>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</si>
  <si>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</si>
  <si>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</si>
  <si>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</si>
  <si>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</si>
  <si>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</si>
  <si>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</si>
  <si>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</si>
  <si>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</si>
  <si>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</si>
  <si>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</si>
  <si>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</si>
  <si>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</si>
  <si>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</si>
  <si>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</si>
  <si>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</si>
  <si>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</si>
  <si>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</si>
  <si>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</si>
  <si>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</si>
  <si>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</si>
  <si>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</si>
  <si>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</si>
  <si>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</si>
  <si>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</si>
  <si>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</si>
  <si>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</si>
  <si>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</si>
  <si>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</si>
  <si>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</si>
  <si>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</si>
  <si>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</si>
  <si>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</si>
  <si>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</si>
  <si>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</si>
  <si>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</si>
  <si>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</si>
  <si>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</si>
  <si>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</si>
  <si>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</si>
  <si>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</si>
  <si>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</si>
  <si>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</si>
  <si>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</si>
  <si>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</si>
  <si>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</si>
  <si>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</si>
  <si>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</si>
  <si>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</si>
  <si>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</si>
  <si>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</si>
  <si>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</si>
  <si>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</si>
  <si>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</si>
  <si>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</si>
  <si>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</si>
  <si>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</si>
  <si>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</si>
  <si>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</si>
  <si>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</si>
  <si>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</si>
  <si>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</si>
  <si>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</si>
  <si>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</si>
  <si>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</si>
  <si>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</si>
  <si>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</si>
  <si>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</si>
  <si>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</si>
  <si>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</si>
  <si>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</si>
  <si>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</si>
  <si>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</si>
  <si>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</si>
  <si>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</si>
  <si>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</si>
  <si>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</si>
  <si>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</si>
  <si>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</si>
  <si>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</si>
  <si>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</si>
  <si>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</si>
  <si>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</si>
  <si>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</si>
  <si>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</si>
  <si>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</si>
  <si>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</si>
  <si>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</si>
  <si>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</si>
  <si>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</si>
  <si>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</si>
  <si>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</si>
  <si>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</si>
  <si>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</si>
  <si>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</si>
  <si>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</si>
  <si>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</si>
  <si>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</si>
  <si>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</si>
  <si>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</si>
  <si>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</si>
  <si>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</si>
  <si>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</si>
  <si>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</si>
  <si>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</si>
  <si>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</si>
  <si>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</si>
  <si>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</si>
  <si>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</si>
  <si>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</si>
  <si>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</si>
  <si>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</si>
  <si>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</si>
  <si>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</si>
  <si>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</si>
  <si>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</si>
  <si>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</si>
  <si>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</si>
  <si>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</si>
  <si>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</si>
  <si>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</si>
  <si>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</si>
  <si>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</si>
  <si>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</si>
  <si>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</si>
  <si>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</si>
  <si>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</si>
  <si>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</si>
  <si>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</si>
  <si>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</si>
  <si>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</si>
  <si>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</si>
  <si>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</si>
  <si>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</si>
  <si>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</si>
  <si>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</si>
  <si>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</si>
  <si>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</si>
  <si>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</si>
  <si>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</si>
  <si>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</si>
  <si>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</si>
  <si>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</si>
  <si>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</si>
  <si>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</si>
  <si>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</si>
  <si>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</si>
  <si>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</si>
  <si>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</si>
  <si>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</si>
  <si>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</si>
  <si>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</si>
  <si>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</si>
  <si>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</si>
  <si>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</si>
  <si>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</si>
  <si>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</si>
  <si>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</si>
  <si>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</si>
  <si>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</si>
  <si>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</si>
  <si>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</si>
  <si>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</si>
  <si>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</si>
  <si>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</si>
  <si>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</si>
  <si>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</si>
  <si>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</si>
  <si>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</si>
  <si>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</si>
  <si>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</si>
  <si>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</si>
  <si>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</si>
  <si>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</si>
  <si>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</si>
  <si>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</si>
  <si>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</si>
  <si>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</si>
  <si>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</si>
  <si>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</si>
  <si>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</si>
  <si>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</si>
  <si>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</si>
  <si>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</si>
  <si>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</si>
  <si>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</si>
  <si>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</si>
  <si>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</si>
  <si>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</si>
  <si>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</si>
  <si>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</si>
  <si>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</si>
  <si>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</si>
  <si>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</si>
  <si>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</si>
  <si>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</si>
  <si>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</si>
  <si>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</si>
  <si>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</si>
  <si>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</si>
  <si>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</si>
  <si>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</si>
  <si>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</si>
  <si>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</si>
  <si>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</si>
  <si>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</si>
  <si>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</si>
  <si>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</si>
  <si>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</si>
  <si>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</si>
  <si>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</si>
  <si>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</si>
  <si>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</si>
  <si>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</si>
  <si>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</si>
  <si>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</si>
  <si>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</si>
  <si>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</si>
  <si>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</si>
  <si>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</si>
  <si>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</si>
  <si>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</si>
  <si>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</si>
  <si>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</si>
  <si>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</si>
  <si>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</si>
  <si>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</si>
  <si>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</si>
  <si>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</si>
  <si>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</si>
  <si>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</si>
  <si>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</si>
  <si>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</si>
  <si>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</si>
  <si>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</si>
  <si>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</si>
  <si>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</si>
  <si>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</si>
  <si>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</si>
  <si>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</si>
  <si>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</si>
  <si>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</si>
  <si>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</si>
  <si>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</si>
  <si>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</si>
  <si>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</si>
  <si>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</si>
  <si>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</si>
  <si>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</si>
  <si>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</si>
  <si>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</si>
  <si>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</si>
  <si>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</si>
  <si>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</si>
  <si>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</si>
  <si>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</si>
  <si>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</si>
  <si>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</si>
  <si>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</si>
  <si>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</si>
  <si>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</si>
  <si>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</si>
  <si>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</si>
  <si>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</si>
  <si>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</si>
  <si>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</si>
  <si>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</si>
  <si>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</si>
  <si>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</si>
  <si>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</si>
  <si>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</si>
  <si>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</si>
  <si>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</si>
  <si>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</si>
  <si>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</si>
  <si>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</si>
  <si>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</si>
  <si>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</si>
  <si>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</si>
  <si>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</si>
  <si>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</si>
  <si>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</si>
  <si>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</si>
  <si>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</si>
  <si>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</si>
  <si>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</si>
  <si>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</si>
  <si>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</si>
  <si>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</si>
  <si>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</si>
  <si>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</si>
  <si>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</si>
  <si>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</si>
  <si>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</si>
  <si>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</si>
  <si>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</si>
  <si>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</si>
  <si>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</si>
  <si>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</si>
  <si>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</si>
  <si>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</si>
  <si>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</si>
  <si>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</si>
  <si>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</si>
  <si>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</si>
  <si>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</si>
  <si>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</si>
  <si>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</si>
  <si>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</si>
  <si>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</si>
  <si>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</si>
  <si>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</si>
  <si>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</si>
  <si>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</si>
  <si>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</si>
  <si>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</si>
  <si>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</si>
  <si>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</si>
  <si>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</si>
  <si>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</si>
  <si>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</si>
  <si>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</si>
  <si>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</si>
  <si>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</si>
  <si>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</si>
  <si>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</si>
  <si>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</si>
  <si>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</si>
  <si>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</si>
  <si>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</si>
  <si>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</si>
  <si>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</si>
  <si>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</si>
  <si>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</si>
  <si>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</si>
  <si>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</si>
  <si>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</si>
  <si>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</si>
  <si>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</si>
  <si>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</si>
  <si>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</si>
  <si>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</si>
  <si>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</si>
  <si>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</si>
  <si>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</si>
  <si>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</si>
  <si>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</si>
  <si>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</si>
  <si>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</si>
  <si>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</si>
  <si>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</si>
  <si>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</si>
  <si>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</si>
  <si>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</si>
  <si>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</si>
  <si>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</si>
  <si>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</si>
  <si>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</si>
  <si>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</si>
  <si>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</si>
  <si>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</si>
  <si>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</si>
  <si>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</si>
  <si>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</si>
  <si>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</si>
  <si>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</si>
  <si>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</si>
  <si>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</si>
  <si>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</si>
  <si>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</si>
  <si>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</si>
  <si>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</si>
  <si>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</si>
  <si>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</si>
  <si>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</si>
  <si>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</si>
  <si>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</si>
  <si>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</si>
  <si>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</si>
  <si>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</si>
  <si>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</si>
  <si>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</si>
  <si>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</si>
  <si>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</si>
  <si>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</si>
  <si>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</si>
  <si>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</si>
  <si>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</si>
  <si>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</si>
  <si>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</si>
  <si>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</si>
  <si>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</si>
  <si>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</si>
  <si>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</si>
  <si>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</si>
  <si>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</si>
  <si>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</si>
  <si>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</si>
  <si>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</si>
  <si>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</si>
  <si>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</si>
  <si>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</si>
  <si>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</si>
  <si>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</si>
  <si>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</si>
  <si>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</si>
  <si>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</si>
  <si>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</si>
  <si>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</si>
  <si>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</si>
  <si>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</si>
  <si>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</si>
  <si>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</si>
  <si>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</si>
  <si>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</si>
  <si>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</si>
  <si>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</si>
  <si>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</si>
  <si>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</si>
  <si>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</si>
  <si>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</si>
  <si>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</si>
  <si>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</si>
  <si>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</si>
  <si>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</si>
  <si>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</si>
  <si>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</si>
  <si>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</si>
  <si>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</si>
  <si>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</si>
  <si>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</si>
  <si>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</si>
  <si>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</si>
  <si>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</si>
  <si>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</si>
  <si>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</si>
  <si>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</si>
  <si>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</si>
  <si>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</si>
  <si>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</si>
  <si>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</si>
  <si>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</si>
  <si>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</si>
  <si>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</si>
  <si>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</si>
  <si>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</si>
  <si>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</si>
  <si>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</si>
  <si>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</si>
  <si>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</si>
  <si>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</si>
  <si>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</si>
  <si>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</si>
  <si>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</si>
  <si>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</si>
  <si>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</si>
  <si>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</si>
  <si>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</si>
  <si>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</si>
  <si>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</si>
  <si>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</si>
  <si>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</si>
  <si>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</si>
  <si>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</si>
  <si>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</si>
  <si>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</si>
  <si>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</si>
  <si>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</si>
  <si>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</si>
  <si>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</si>
  <si>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</si>
  <si>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</si>
  <si>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</si>
  <si>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</si>
  <si>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</si>
  <si>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</si>
  <si>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</si>
  <si>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</si>
  <si>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</si>
  <si>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</si>
  <si>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</si>
  <si>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</si>
  <si>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</si>
  <si>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</si>
  <si>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</si>
  <si>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</si>
  <si>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</si>
  <si>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</si>
  <si>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</si>
  <si>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</si>
  <si>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</si>
  <si>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</si>
  <si>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</si>
  <si>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</si>
  <si>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</si>
  <si>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</si>
  <si>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</si>
  <si>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</si>
  <si>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</si>
  <si>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</si>
  <si>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</si>
  <si>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</si>
  <si>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</si>
  <si>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</si>
  <si>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</si>
  <si>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</si>
  <si>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</si>
  <si>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</si>
  <si>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</si>
  <si>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</si>
  <si>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</si>
  <si>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</si>
  <si>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</si>
  <si>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</si>
  <si>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</si>
  <si>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</si>
  <si>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</si>
  <si>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</si>
  <si>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</si>
  <si>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</si>
  <si>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</si>
  <si>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</si>
  <si>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</si>
  <si>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</si>
  <si>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</si>
  <si>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</si>
  <si>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</si>
  <si>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</si>
  <si>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</si>
  <si>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</si>
  <si>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</si>
  <si>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</si>
  <si>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</si>
  <si>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</si>
  <si>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</si>
  <si>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</si>
  <si>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</si>
  <si>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</si>
  <si>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</si>
  <si>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</si>
  <si>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</si>
  <si>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</si>
  <si>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</si>
  <si>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</si>
  <si>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</si>
  <si>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</si>
  <si>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</si>
  <si>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</si>
  <si>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</si>
  <si>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</si>
  <si>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</si>
  <si>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</si>
  <si>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</si>
  <si>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</si>
  <si>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</si>
  <si>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</si>
  <si>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</si>
  <si>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</si>
  <si>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</si>
  <si>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</si>
  <si>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</si>
  <si>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</si>
  <si>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</si>
  <si>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</si>
  <si>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</si>
  <si>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</si>
  <si>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</si>
  <si>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</si>
  <si>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</si>
  <si>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</si>
  <si>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</si>
  <si>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</si>
  <si>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</si>
  <si>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</si>
  <si>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</si>
  <si>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</si>
  <si>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</si>
  <si>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</si>
  <si>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</si>
  <si>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</si>
  <si>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</si>
  <si>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</si>
  <si>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</si>
  <si>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</si>
  <si>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</si>
  <si>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</si>
  <si>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</si>
  <si>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</si>
  <si>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</si>
  <si>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</si>
  <si>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</si>
  <si>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</si>
  <si>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</si>
  <si>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</si>
  <si>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</si>
  <si>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</si>
  <si>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</si>
  <si>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</si>
  <si>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</si>
  <si>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</si>
  <si>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</si>
  <si>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</si>
  <si>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</si>
  <si>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</si>
  <si>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</si>
  <si>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</si>
  <si>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</si>
  <si>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</si>
  <si>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</si>
  <si>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</si>
  <si>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</si>
  <si>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</si>
  <si>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</si>
  <si>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</si>
  <si>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</si>
  <si>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</si>
  <si>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</si>
  <si>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</si>
  <si>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</si>
  <si>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</si>
  <si>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</si>
  <si>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</si>
  <si>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</si>
  <si>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</si>
  <si>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</si>
  <si>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</si>
  <si>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</si>
  <si>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</si>
  <si>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</si>
  <si>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</si>
  <si>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</si>
  <si>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</si>
  <si>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</si>
  <si>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</si>
  <si>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</si>
  <si>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</si>
  <si>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</si>
  <si>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</si>
  <si>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</si>
  <si>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</si>
  <si>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</si>
  <si>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</si>
  <si>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</si>
  <si>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</si>
  <si>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</si>
  <si>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</si>
  <si>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</si>
  <si>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</si>
  <si>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</si>
  <si>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</si>
  <si>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</si>
  <si>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</si>
  <si>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</si>
  <si>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</si>
  <si>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</si>
  <si>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</si>
  <si>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</si>
  <si>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</si>
  <si>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</si>
  <si>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</si>
  <si>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</si>
  <si>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</si>
  <si>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</si>
  <si>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</si>
  <si>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</si>
  <si>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</si>
  <si>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</si>
  <si>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</si>
  <si>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</si>
  <si>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</si>
  <si>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</si>
  <si>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</si>
  <si>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</si>
  <si>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</si>
  <si>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</si>
  <si>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</si>
  <si>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</si>
  <si>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</si>
  <si>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</si>
  <si>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</si>
  <si>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</si>
  <si>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</si>
  <si>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</si>
  <si>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</si>
  <si>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</si>
  <si>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</si>
  <si>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</si>
  <si>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</si>
  <si>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</si>
  <si>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</si>
  <si>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</si>
  <si>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</si>
  <si>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</si>
  <si>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</si>
  <si>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</si>
  <si>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</si>
  <si>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</si>
  <si>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</si>
  <si>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</si>
  <si>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</si>
  <si>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</si>
  <si>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</si>
  <si>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</si>
  <si>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</si>
  <si>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</si>
  <si>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</si>
  <si>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</si>
  <si>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</si>
  <si>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</si>
  <si>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</si>
  <si>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</si>
  <si>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</si>
  <si>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</si>
  <si>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</si>
  <si>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</si>
  <si>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</si>
  <si>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</si>
  <si>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</si>
  <si>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</si>
  <si>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</si>
  <si>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</si>
  <si>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</si>
  <si>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</si>
  <si>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</si>
  <si>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</si>
  <si>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</si>
  <si>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</si>
  <si>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</si>
  <si>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</si>
  <si>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</si>
  <si>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</si>
  <si>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</si>
  <si>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</si>
  <si>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</si>
  <si>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</si>
  <si>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</si>
  <si>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</si>
  <si>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</si>
  <si>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</si>
  <si>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</si>
  <si>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</si>
  <si>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</si>
  <si>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</si>
  <si>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</si>
  <si>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</si>
  <si>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</si>
  <si>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</si>
  <si>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</si>
  <si>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</si>
  <si>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</si>
  <si>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</si>
  <si>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</si>
  <si>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</si>
  <si>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</si>
  <si>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</si>
  <si>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</si>
  <si>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</si>
  <si>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</si>
  <si>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</si>
  <si>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</si>
  <si>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</si>
  <si>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</si>
  <si>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</si>
  <si>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</si>
  <si>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</si>
  <si>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</si>
  <si>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</si>
  <si>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</si>
  <si>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</si>
  <si>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</si>
  <si>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</si>
  <si>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</si>
  <si>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</si>
  <si>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</si>
  <si>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</si>
  <si>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</si>
  <si>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</si>
  <si>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</si>
  <si>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</si>
  <si>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</si>
  <si>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</si>
  <si>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</si>
  <si>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</si>
  <si>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</si>
  <si>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</si>
  <si>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</si>
  <si>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</si>
  <si>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</si>
  <si>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</si>
  <si>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</si>
  <si>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</si>
  <si>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</si>
  <si>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</si>
  <si>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</si>
  <si>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</si>
  <si>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</si>
  <si>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</si>
  <si>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</si>
  <si>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</si>
  <si>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</si>
  <si>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</si>
  <si>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</si>
  <si>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</si>
  <si>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</si>
  <si>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</si>
  <si>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</si>
  <si>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</si>
  <si>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</si>
  <si>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</si>
  <si>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</si>
  <si>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</si>
  <si>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</si>
  <si>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</si>
  <si>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</si>
  <si>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</si>
  <si>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</si>
  <si>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</si>
  <si>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</si>
  <si>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</si>
  <si>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</si>
  <si>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</si>
  <si>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</si>
  <si>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</si>
  <si>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</si>
  <si>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</si>
  <si>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</si>
  <si>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</si>
  <si>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</si>
  <si>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</si>
  <si>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</si>
  <si>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</si>
  <si>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</si>
  <si>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</si>
  <si>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</si>
  <si>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</si>
  <si>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</si>
  <si>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</si>
  <si>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</si>
  <si>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</si>
  <si>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</si>
  <si>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</si>
  <si>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</si>
  <si>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</si>
  <si>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</si>
  <si>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</si>
  <si>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</si>
  <si>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</si>
  <si>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</si>
  <si>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</si>
  <si>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</si>
  <si>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</si>
  <si>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</si>
  <si>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</si>
  <si>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</si>
  <si>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</si>
  <si>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</si>
  <si>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</si>
  <si>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</si>
  <si>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</si>
  <si>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</si>
  <si>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</si>
  <si>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</si>
  <si>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</si>
  <si>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</si>
  <si>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</si>
  <si>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</si>
  <si>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</si>
  <si>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</si>
  <si>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</si>
  <si>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</si>
  <si>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</si>
  <si>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</si>
  <si>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</si>
  <si>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</si>
  <si>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</si>
  <si>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</si>
  <si>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</si>
  <si>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</si>
  <si>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</si>
  <si>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</si>
  <si>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</si>
  <si>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</si>
  <si>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</si>
  <si>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</si>
  <si>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</si>
  <si>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</si>
  <si>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</si>
  <si>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</si>
  <si>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</si>
  <si>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</si>
  <si>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</si>
  <si>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</si>
  <si>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</si>
  <si>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</si>
  <si>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</si>
  <si>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</si>
  <si>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</si>
  <si>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</si>
  <si>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</si>
  <si>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</si>
  <si>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</si>
  <si>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</si>
  <si>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</si>
  <si>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</si>
  <si>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</si>
  <si>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</si>
  <si>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</si>
  <si>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</si>
  <si>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</si>
  <si>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</si>
  <si>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</si>
  <si>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</si>
  <si>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</si>
  <si>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</si>
  <si>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</si>
  <si>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</si>
  <si>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</si>
  <si>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</si>
  <si>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</si>
  <si>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</si>
  <si>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</si>
  <si>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</si>
  <si>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</si>
  <si>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</si>
  <si>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</si>
  <si>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</si>
  <si>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</si>
  <si>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</si>
  <si>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</si>
  <si>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</si>
  <si>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</si>
  <si>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</si>
  <si>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</si>
  <si>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</si>
  <si>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</si>
  <si>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</si>
  <si>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</si>
  <si>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</si>
  <si>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</si>
  <si>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</si>
  <si>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</si>
  <si>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</si>
  <si>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</si>
  <si>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</si>
  <si>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</si>
  <si>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</si>
  <si>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</si>
  <si>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</si>
  <si>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</si>
  <si>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</si>
  <si>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</si>
  <si>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</si>
  <si>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</si>
  <si>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</si>
  <si>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</si>
  <si>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</si>
  <si>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</si>
  <si>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</si>
  <si>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</si>
  <si>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</si>
  <si>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</si>
  <si>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</si>
  <si>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</si>
  <si>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</si>
  <si>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</si>
  <si>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</si>
  <si>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</si>
  <si>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</si>
  <si>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</si>
  <si>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</si>
  <si>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</si>
  <si>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</si>
  <si>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</si>
  <si>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</si>
  <si>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</si>
  <si>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</si>
  <si>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</si>
  <si>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</si>
  <si>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</si>
  <si>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</si>
  <si>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</si>
  <si>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</si>
  <si>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</si>
  <si>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</si>
  <si>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</si>
  <si>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</si>
  <si>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</si>
  <si>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</si>
  <si>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</si>
  <si>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</si>
  <si>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</si>
  <si>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</si>
  <si>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</si>
  <si>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</si>
  <si>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</si>
  <si>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</si>
  <si>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</si>
  <si>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</si>
  <si>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</si>
  <si>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</si>
  <si>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</si>
  <si>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</si>
  <si>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</si>
  <si>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</si>
  <si>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</si>
  <si>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</si>
  <si>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</si>
  <si>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</si>
  <si>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</si>
  <si>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</si>
  <si>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</si>
  <si>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</si>
  <si>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</si>
  <si>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</si>
  <si>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</si>
  <si>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</si>
  <si>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</si>
  <si>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</si>
  <si>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</si>
  <si>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</si>
  <si>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</si>
  <si>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</si>
  <si>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</si>
  <si>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</si>
  <si>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</si>
  <si>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</si>
  <si>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</si>
  <si>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</si>
  <si>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</si>
  <si>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</si>
  <si>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</si>
  <si>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</si>
  <si>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</si>
  <si>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</si>
  <si>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</si>
  <si>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</si>
  <si>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</si>
  <si>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</si>
  <si>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</si>
  <si>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</si>
  <si>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</si>
  <si>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</si>
  <si>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</si>
  <si>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</si>
  <si>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</si>
  <si>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</si>
  <si>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</si>
  <si>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</si>
  <si>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</si>
  <si>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</si>
  <si>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</si>
  <si>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</si>
  <si>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</si>
  <si>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</si>
  <si>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</si>
  <si>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</si>
  <si>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</si>
  <si>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</si>
  <si>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</si>
  <si>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</si>
  <si>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</si>
  <si>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</si>
  <si>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</si>
  <si>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</si>
  <si>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</si>
  <si>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</si>
  <si>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</si>
  <si>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</si>
  <si>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</si>
  <si>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</si>
  <si>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</si>
  <si>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</si>
  <si>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</si>
  <si>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</si>
  <si>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</si>
  <si>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</si>
  <si>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</si>
  <si>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</si>
  <si>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</si>
  <si>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</si>
  <si>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</si>
  <si>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</si>
  <si>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</si>
  <si>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</si>
  <si>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</si>
  <si>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</si>
  <si>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</si>
  <si>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</si>
  <si>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</si>
  <si>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</si>
  <si>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</si>
  <si>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</si>
  <si>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</si>
  <si>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</si>
  <si>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</si>
  <si>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</si>
  <si>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</si>
  <si>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</si>
  <si>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</si>
  <si>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</si>
  <si>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</si>
  <si>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</si>
  <si>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</si>
  <si>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</si>
  <si>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</si>
  <si>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</si>
  <si>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</si>
  <si>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</si>
  <si>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</si>
  <si>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</si>
  <si>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</si>
  <si>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</si>
  <si>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</si>
  <si>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</si>
  <si>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</si>
  <si>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</si>
  <si>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</si>
  <si>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</si>
  <si>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</si>
  <si>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</si>
  <si>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</si>
  <si>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</si>
  <si>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</si>
  <si>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</si>
  <si>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</si>
  <si>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</si>
  <si>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</si>
  <si>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</si>
  <si>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</si>
  <si>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</si>
  <si>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</si>
  <si>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</si>
  <si>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</si>
  <si>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</si>
  <si>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</si>
  <si>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</si>
  <si>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</si>
  <si>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</si>
  <si>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</si>
  <si>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</si>
  <si>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</si>
  <si>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</si>
  <si>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</si>
  <si>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</si>
  <si>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</si>
  <si>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</si>
  <si>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</si>
  <si>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</si>
  <si>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</si>
  <si>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</si>
  <si>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</si>
  <si>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</si>
  <si>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</si>
  <si>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</si>
  <si>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</si>
  <si>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</si>
  <si>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</si>
  <si>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</si>
  <si>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</si>
  <si>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</si>
  <si>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</si>
  <si>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</si>
  <si>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</si>
  <si>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</si>
  <si>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</si>
  <si>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</si>
  <si>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</si>
  <si>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</si>
  <si>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</si>
  <si>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</si>
  <si>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</si>
  <si>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</si>
  <si>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</si>
  <si>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</si>
  <si>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</si>
  <si>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</si>
  <si>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</si>
  <si>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</si>
  <si>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</si>
  <si>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</si>
  <si>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</si>
  <si>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</si>
  <si>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</si>
  <si>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</si>
  <si>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</si>
  <si>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</si>
  <si>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</si>
  <si>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</si>
  <si>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</si>
  <si>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</si>
  <si>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</si>
  <si>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</si>
  <si>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</si>
  <si>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</si>
  <si>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</si>
  <si>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</si>
  <si>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</si>
  <si>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</si>
  <si>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</si>
  <si>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</si>
  <si>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</si>
  <si>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</si>
  <si>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</si>
  <si>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</si>
  <si>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</si>
  <si>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</si>
  <si>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</si>
  <si>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</si>
  <si>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</si>
  <si>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</si>
  <si>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</si>
  <si>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</si>
  <si>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</si>
  <si>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</si>
  <si>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</si>
  <si>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</si>
  <si>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</si>
  <si>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</si>
  <si>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</si>
  <si>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</si>
  <si>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</si>
  <si>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</si>
  <si>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</si>
  <si>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</si>
  <si>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</si>
  <si>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</si>
  <si>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</si>
  <si>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</si>
  <si>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</si>
  <si>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</si>
  <si>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</si>
  <si>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</si>
  <si>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</si>
  <si>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</si>
  <si>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</si>
  <si>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</si>
  <si>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</si>
  <si>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</si>
  <si>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</si>
  <si>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</si>
  <si>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</si>
  <si>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</si>
  <si>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</si>
  <si>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</si>
  <si>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</si>
  <si>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</si>
  <si>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</si>
  <si>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</si>
  <si>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</si>
  <si>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</si>
  <si>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</si>
  <si>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</si>
  <si>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</si>
  <si>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</si>
  <si>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</si>
  <si>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</si>
  <si>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</si>
  <si>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</si>
  <si>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</si>
  <si>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</si>
  <si>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</si>
  <si>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</si>
  <si>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</si>
  <si>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</si>
  <si>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</si>
  <si>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</si>
  <si>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</si>
  <si>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</si>
  <si>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</si>
  <si>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</si>
  <si>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</si>
  <si>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</si>
  <si>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</si>
  <si>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</si>
  <si>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</si>
  <si>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</si>
  <si>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</si>
  <si>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</si>
  <si>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</si>
  <si>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</si>
  <si>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</si>
  <si>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</si>
  <si>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</si>
  <si>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</si>
  <si>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</si>
  <si>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</si>
  <si>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</si>
  <si>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</si>
  <si>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</si>
  <si>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</si>
  <si>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</si>
  <si>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</si>
  <si>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</si>
  <si>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</si>
  <si>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</si>
  <si>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</si>
  <si>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</si>
  <si>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</si>
  <si>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</si>
  <si>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</si>
  <si>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</si>
  <si>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</si>
  <si>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</si>
  <si>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</si>
  <si>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</si>
  <si>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</si>
  <si>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</si>
  <si>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</si>
  <si>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</si>
  <si>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</si>
  <si>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</si>
  <si>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</si>
  <si>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</si>
  <si>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</si>
  <si>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</si>
  <si>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</si>
  <si>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</si>
  <si>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</si>
  <si>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</si>
  <si>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</si>
  <si>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</si>
  <si>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</si>
  <si>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</si>
  <si>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</si>
  <si>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</si>
  <si>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</si>
  <si>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</si>
  <si>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</si>
  <si>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</si>
  <si>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</si>
  <si>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</si>
  <si>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</si>
  <si>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</si>
  <si>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</si>
  <si>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</si>
  <si>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</si>
  <si>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</si>
  <si>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</si>
  <si>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</si>
  <si>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</si>
  <si>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</si>
  <si>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</si>
  <si>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</si>
  <si>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</si>
  <si>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</si>
  <si>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</si>
  <si>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</si>
  <si>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</si>
  <si>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</si>
  <si>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</si>
  <si>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</si>
  <si>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</si>
  <si>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</si>
  <si>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</si>
  <si>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</si>
  <si>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</si>
  <si>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</si>
  <si>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</si>
  <si>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</si>
  <si>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</si>
  <si>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</si>
  <si>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</si>
  <si>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</si>
  <si>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</si>
  <si>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</si>
  <si>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</si>
  <si>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</si>
  <si>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</si>
  <si>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</si>
  <si>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</si>
  <si>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</si>
  <si>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</si>
  <si>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</si>
  <si>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</si>
  <si>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</si>
  <si>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</si>
  <si>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</si>
  <si>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</si>
  <si>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</si>
  <si>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</si>
  <si>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</si>
  <si>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</si>
  <si>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</si>
  <si>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</si>
  <si>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</si>
  <si>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</si>
  <si>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</si>
  <si>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</si>
  <si>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</si>
  <si>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</si>
  <si>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</si>
  <si>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</si>
  <si>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</si>
  <si>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</si>
  <si>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</si>
  <si>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</si>
  <si>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</si>
  <si>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</si>
  <si>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</si>
  <si>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</si>
  <si>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</si>
  <si>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</si>
  <si>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</si>
  <si>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</si>
  <si>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</si>
  <si>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</si>
  <si>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</si>
  <si>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</si>
  <si>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</si>
  <si>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</si>
  <si>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</si>
  <si>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</si>
  <si>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</si>
  <si>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</si>
  <si>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</si>
  <si>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</si>
  <si>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</si>
  <si>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</si>
  <si>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</si>
  <si>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</si>
  <si>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</si>
  <si>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</si>
  <si>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</si>
  <si>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</si>
  <si>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</si>
  <si>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</si>
  <si>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</si>
  <si>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</si>
  <si>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</si>
  <si>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</si>
  <si>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</si>
  <si>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</si>
  <si>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</si>
  <si>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</si>
  <si>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</si>
  <si>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</si>
  <si>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</si>
  <si>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</si>
  <si>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</si>
  <si>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</si>
  <si>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</si>
  <si>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</si>
  <si>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</si>
  <si>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</si>
  <si>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</si>
  <si>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</si>
  <si>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</si>
  <si>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</si>
  <si>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</si>
  <si>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</si>
  <si>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</si>
  <si>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</si>
  <si>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</si>
  <si>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</si>
  <si>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</si>
  <si>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</si>
  <si>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</si>
  <si>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</si>
  <si>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</si>
  <si>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</si>
  <si>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</si>
  <si>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</si>
  <si>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</si>
  <si>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</si>
  <si>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https://www.walsallhealthcare.nhs.uk/trust-staffing.aspx</t>
  </si>
  <si>
    <t>Acute Surgical Unit</t>
  </si>
  <si>
    <t>Paediatric Assessment Unit</t>
  </si>
  <si>
    <t>Ward 01</t>
  </si>
  <si>
    <t>Ward 02</t>
  </si>
  <si>
    <t>Ward 03</t>
  </si>
  <si>
    <t>Ward 04</t>
  </si>
  <si>
    <t>Acute Medical Unit</t>
  </si>
  <si>
    <t>Ward 07</t>
  </si>
  <si>
    <t>Surgical Assessment Unit</t>
  </si>
  <si>
    <t>Ward 09</t>
  </si>
  <si>
    <t>Ward 15</t>
  </si>
  <si>
    <t>Ward 16</t>
  </si>
  <si>
    <t>Ward 17</t>
  </si>
  <si>
    <t>Ward 18</t>
  </si>
  <si>
    <t>Ward 19</t>
  </si>
  <si>
    <t>Ward 20A</t>
  </si>
  <si>
    <t>Ward 20B/20C</t>
  </si>
  <si>
    <t>Ward 21</t>
  </si>
  <si>
    <t>Ward 23</t>
  </si>
  <si>
    <t>Wards 24/25</t>
  </si>
  <si>
    <t>Ward 28</t>
  </si>
  <si>
    <t>Ward 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</si>
</sst>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0"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6">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9" fontId="1" fillId="0" borderId="0" applyFont="0" applyFill="0" applyBorder="0" applyAlignment="0" applyProtection="0"/>
  </cellStyleXfs>
  <cellXfs count="185">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13" fillId="0" borderId="0" xfId="0" applyFont="1" applyFill="1" applyBorder="1"/>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164" fontId="37" fillId="34" borderId="1" xfId="48" applyNumberFormat="1" applyFont="1" applyFill="1" applyBorder="1" applyAlignment="1" applyProtection="1">
      <alignment horizontal="center" vertical="center"/>
      <protection hidden="1"/>
    </xf>
    <xf numFmtId="164" fontId="62" fillId="34" borderId="1" xfId="0" applyNumberFormat="1" applyFont="1" applyFill="1" applyBorder="1" applyAlignment="1" applyProtection="1">
      <alignment horizontal="center" vertical="center"/>
      <protection hidden="1"/>
    </xf>
    <xf numFmtId="0" fontId="62" fillId="34" borderId="7" xfId="0" applyFont="1" applyFill="1" applyBorder="1" applyAlignment="1" applyProtection="1">
      <alignment horizontal="center" vertical="center"/>
      <protection locked="0"/>
    </xf>
    <xf numFmtId="165" fontId="62" fillId="34" borderId="1" xfId="0" applyNumberFormat="1" applyFont="1" applyFill="1" applyBorder="1" applyAlignment="1" applyProtection="1">
      <alignment horizontal="center" vertical="center"/>
      <protection hidden="1"/>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0" applyFont="1" applyFill="1" applyBorder="1" applyAlignment="1" applyProtection="1">
      <alignment horizontal="center" vertical="center"/>
      <protection hidden="1"/>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0" fontId="62" fillId="34" borderId="1" xfId="0" applyFont="1" applyFill="1" applyBorder="1" applyAlignment="1" applyProtection="1">
      <alignment horizontal="center" vertical="center"/>
      <protection hidden="1"/>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70" fillId="0" borderId="0" xfId="0" applyFont="1" applyAlignment="1">
      <alignment horizontal="left" vertical="center" indent="4"/>
    </xf>
    <xf numFmtId="0" fontId="42" fillId="38" borderId="0" xfId="0" applyFont="1" applyFill="1" applyAlignment="1" applyProtection="1"/>
    <xf numFmtId="0" fontId="69" fillId="38" borderId="0" xfId="0" applyFont="1" applyFill="1" applyProtection="1"/>
    <xf numFmtId="0" fontId="73" fillId="38" borderId="0" xfId="0" applyFont="1" applyFill="1" applyProtection="1"/>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2" fillId="34" borderId="0" xfId="0" applyFont="1" applyFill="1" applyProtection="1"/>
    <xf numFmtId="0" fontId="72" fillId="34" borderId="0" xfId="0" applyFont="1" applyFill="1" applyAlignment="1" applyProtection="1">
      <alignment horizontal="left" vertical="center"/>
    </xf>
    <xf numFmtId="0" fontId="72" fillId="34" borderId="0" xfId="0" applyFont="1" applyFill="1" applyAlignment="1" applyProtection="1">
      <alignment horizontal="left"/>
    </xf>
    <xf numFmtId="0" fontId="74"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6" fillId="0" borderId="0" xfId="43" applyFont="1" applyFill="1"/>
    <xf numFmtId="0" fontId="76" fillId="0" borderId="0" xfId="43" applyFont="1" applyFill="1" applyAlignment="1">
      <alignment vertical="center"/>
    </xf>
    <xf numFmtId="0" fontId="77"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6" fillId="34" borderId="0" xfId="43" applyFont="1" applyFill="1" applyBorder="1"/>
    <xf numFmtId="0" fontId="0" fillId="0" borderId="0" xfId="0" applyFill="1" applyBorder="1"/>
    <xf numFmtId="0" fontId="78" fillId="0" borderId="0" xfId="0" applyFont="1" applyAlignment="1">
      <alignment vertical="center"/>
    </xf>
    <xf numFmtId="0" fontId="76" fillId="0" borderId="0" xfId="43" applyFont="1" applyAlignment="1">
      <alignment vertical="center"/>
    </xf>
    <xf numFmtId="0" fontId="76" fillId="0" borderId="0" xfId="43" applyFont="1"/>
    <xf numFmtId="0" fontId="34" fillId="0" borderId="0" xfId="43" applyFont="1"/>
    <xf numFmtId="0" fontId="77"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9" fillId="0" borderId="0" xfId="0" applyFont="1"/>
    <xf numFmtId="0" fontId="36" fillId="40" borderId="0" xfId="0" applyFont="1" applyFill="1" applyProtection="1"/>
    <xf numFmtId="0" fontId="36" fillId="41" borderId="0" xfId="0" applyFont="1" applyFill="1" applyProtection="1"/>
    <xf numFmtId="0" fontId="37" fillId="34" borderId="1" xfId="45" quotePrefix="1" applyNumberFormat="1"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75"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3" fillId="34" borderId="12" xfId="36" applyNumberFormat="1" applyFill="1" applyBorder="1" applyAlignment="1" applyProtection="1">
      <alignment horizontal="center" vertical="center" wrapText="1"/>
      <protection locked="0" hidden="1"/>
    </xf>
    <xf numFmtId="0" fontId="61" fillId="34" borderId="13" xfId="55" applyNumberFormat="1" applyFont="1" applyFill="1" applyBorder="1" applyAlignment="1" applyProtection="1">
      <alignment horizontal="center" vertical="center" wrapText="1"/>
      <protection locked="0" hidden="1"/>
    </xf>
    <xf numFmtId="0" fontId="61" fillId="34" borderId="14" xfId="55" applyNumberFormat="1" applyFont="1" applyFill="1" applyBorder="1" applyAlignment="1" applyProtection="1">
      <alignment horizontal="center" vertical="center" wrapText="1"/>
      <protection locked="0" hidden="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50" fillId="35" borderId="1"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16" fontId="50" fillId="35" borderId="7" xfId="0" applyNumberFormat="1" applyFont="1" applyFill="1" applyBorder="1" applyAlignment="1" applyProtection="1">
      <alignment horizontal="center" vertical="center" wrapText="1"/>
    </xf>
  </cellXfs>
  <cellStyles count="76">
    <cellStyle name="20% - Accent1" xfId="1" builtinId="30" customBuiltin="1"/>
    <cellStyle name="20% - Accent1 2" xfId="56"/>
    <cellStyle name="20% - Accent2" xfId="2" builtinId="34" customBuiltin="1"/>
    <cellStyle name="20% - Accent2 2" xfId="57"/>
    <cellStyle name="20% - Accent3" xfId="3" builtinId="38" customBuiltin="1"/>
    <cellStyle name="20% - Accent3 2" xfId="58"/>
    <cellStyle name="20% - Accent4" xfId="4" builtinId="42" customBuiltin="1"/>
    <cellStyle name="20% - Accent4 2" xfId="59"/>
    <cellStyle name="20% - Accent5" xfId="5" builtinId="46" customBuiltin="1"/>
    <cellStyle name="20% - Accent5 2" xfId="60"/>
    <cellStyle name="20% - Accent6" xfId="6" builtinId="50" customBuiltin="1"/>
    <cellStyle name="20% - Accent6 2" xfId="61"/>
    <cellStyle name="40% - Accent1" xfId="7" builtinId="31" customBuiltin="1"/>
    <cellStyle name="40% - Accent1 2" xfId="62"/>
    <cellStyle name="40% - Accent2" xfId="8" builtinId="35" customBuiltin="1"/>
    <cellStyle name="40% - Accent2 2" xfId="63"/>
    <cellStyle name="40% - Accent3" xfId="9" builtinId="39" customBuiltin="1"/>
    <cellStyle name="40% - Accent3 2" xfId="64"/>
    <cellStyle name="40% - Accent4" xfId="10" builtinId="43" customBuiltin="1"/>
    <cellStyle name="40% - Accent4 2" xfId="65"/>
    <cellStyle name="40% - Accent5" xfId="11" builtinId="47" customBuiltin="1"/>
    <cellStyle name="40% - Accent5 2" xfId="66"/>
    <cellStyle name="40% - Accent6" xfId="12" builtinId="51" customBuiltin="1"/>
    <cellStyle name="40% - Accent6 2"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68"/>
    <cellStyle name="Input" xfId="39" builtinId="20" customBuiltin="1"/>
    <cellStyle name="Linked Cell" xfId="40" builtinId="24" customBuiltin="1"/>
    <cellStyle name="Neutral" xfId="41" builtinId="28" customBuiltin="1"/>
    <cellStyle name="Normal" xfId="0" builtinId="0"/>
    <cellStyle name="Normal 2" xfId="42"/>
    <cellStyle name="Normal 2 2" xfId="69"/>
    <cellStyle name="Normal 3" xfId="43"/>
    <cellStyle name="Normal 3 2" xfId="70"/>
    <cellStyle name="Normal 4" xfId="74"/>
    <cellStyle name="Normal 5" xfId="55"/>
    <cellStyle name="Normal_Sheet1" xfId="44"/>
    <cellStyle name="Normal_TemplateDownload" xfId="45"/>
    <cellStyle name="Note 2" xfId="46"/>
    <cellStyle name="Note 2 2" xfId="71"/>
    <cellStyle name="Output" xfId="47" builtinId="21" customBuiltin="1"/>
    <cellStyle name="Percent" xfId="48" builtinId="5"/>
    <cellStyle name="Percent 2" xfId="49"/>
    <cellStyle name="Percent 2 2" xfId="72"/>
    <cellStyle name="Percent 3" xfId="75"/>
    <cellStyle name="Plain" xfId="50"/>
    <cellStyle name="Plain 2" xfId="51"/>
    <cellStyle name="Plain 2 2" xfId="73"/>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endParaRPr lang="en-GB"/>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5" t="s">
        <v>10983</v>
      </c>
      <c r="D2" s="145"/>
      <c r="E2" s="145"/>
      <c r="F2" s="145"/>
      <c r="G2" s="145"/>
      <c r="H2" s="145"/>
      <c r="I2" s="145"/>
      <c r="J2" s="32"/>
    </row>
    <row r="3" spans="2:13" ht="27" customHeight="1" x14ac:dyDescent="0.5">
      <c r="B3" s="32"/>
      <c r="C3" s="145"/>
      <c r="D3" s="145"/>
      <c r="E3" s="145"/>
      <c r="F3" s="145"/>
      <c r="G3" s="145"/>
      <c r="H3" s="145"/>
      <c r="I3" s="145"/>
      <c r="J3" s="32"/>
    </row>
    <row r="4" spans="2:13" ht="48" customHeight="1" x14ac:dyDescent="0.2">
      <c r="C4" s="148" t="s">
        <v>10898</v>
      </c>
      <c r="D4" s="148"/>
      <c r="E4" s="148"/>
      <c r="F4" s="148"/>
      <c r="G4" s="148"/>
      <c r="H4" s="148"/>
      <c r="I4" s="148"/>
    </row>
    <row r="5" spans="2:13" ht="15" customHeight="1" x14ac:dyDescent="0.2">
      <c r="F5" s="29"/>
    </row>
    <row r="6" spans="2:13" ht="16.5" customHeight="1" x14ac:dyDescent="0.35">
      <c r="C6" s="147"/>
      <c r="D6" s="147"/>
      <c r="E6" s="90" t="s">
        <v>454</v>
      </c>
      <c r="F6" s="91" t="str">
        <f>VLOOKUP(OrgCodeSelection,Orgs,2,FALSE)</f>
        <v>Walsall Healthcare NHS Trust</v>
      </c>
      <c r="G6" s="89"/>
    </row>
    <row r="7" spans="2:13" ht="16.5" customHeight="1" x14ac:dyDescent="0.25">
      <c r="C7" s="31"/>
      <c r="E7" s="88"/>
      <c r="F7" s="89"/>
      <c r="G7" s="89"/>
    </row>
    <row r="8" spans="2:13" ht="15.75" customHeight="1" x14ac:dyDescent="0.2">
      <c r="C8" s="149" t="s">
        <v>284</v>
      </c>
      <c r="D8" s="150"/>
      <c r="E8" s="150"/>
      <c r="F8" s="150"/>
      <c r="G8" s="150"/>
      <c r="H8" s="150"/>
      <c r="I8" s="151"/>
    </row>
    <row r="9" spans="2:13" ht="12.75" customHeight="1" x14ac:dyDescent="0.2">
      <c r="C9" s="152" t="s">
        <v>10895</v>
      </c>
      <c r="D9" s="153"/>
      <c r="E9" s="153"/>
      <c r="F9" s="153"/>
      <c r="G9" s="153"/>
      <c r="H9" s="153"/>
      <c r="I9" s="154"/>
    </row>
    <row r="10" spans="2:13" ht="15.75" customHeight="1" x14ac:dyDescent="0.2">
      <c r="C10" s="152"/>
      <c r="D10" s="153"/>
      <c r="E10" s="153"/>
      <c r="F10" s="153"/>
      <c r="G10" s="153"/>
      <c r="H10" s="153"/>
      <c r="I10" s="154"/>
    </row>
    <row r="11" spans="2:13" ht="12.75" customHeight="1" x14ac:dyDescent="0.2">
      <c r="C11" s="155"/>
      <c r="D11" s="156"/>
      <c r="E11" s="156"/>
      <c r="F11" s="156"/>
      <c r="G11" s="156"/>
      <c r="H11" s="156"/>
      <c r="I11" s="157"/>
    </row>
    <row r="12" spans="2:13" ht="15.75" x14ac:dyDescent="0.2">
      <c r="C12" s="86"/>
      <c r="D12" s="86"/>
      <c r="E12" s="86"/>
      <c r="F12" s="86"/>
      <c r="G12" s="86"/>
      <c r="H12" s="86"/>
      <c r="I12" s="86"/>
    </row>
    <row r="13" spans="2:13" ht="15.75" x14ac:dyDescent="0.2">
      <c r="C13" s="149" t="s">
        <v>10896</v>
      </c>
      <c r="D13" s="150"/>
      <c r="E13" s="150"/>
      <c r="F13" s="150"/>
      <c r="G13" s="150"/>
      <c r="H13" s="150"/>
      <c r="I13" s="151"/>
    </row>
    <row r="14" spans="2:13" ht="15" x14ac:dyDescent="0.2">
      <c r="C14" s="158" t="str">
        <f>M14</f>
        <v/>
      </c>
      <c r="D14" s="158"/>
      <c r="E14" s="158"/>
      <c r="F14" s="158"/>
      <c r="G14" s="158"/>
      <c r="H14" s="158"/>
      <c r="I14" s="158"/>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9" t="s">
        <v>10897</v>
      </c>
      <c r="D16" s="150"/>
      <c r="E16" s="150"/>
      <c r="F16" s="150"/>
      <c r="G16" s="150"/>
      <c r="H16" s="150"/>
      <c r="I16" s="151"/>
    </row>
    <row r="17" spans="3:9" ht="15" x14ac:dyDescent="0.2">
      <c r="C17" s="146" t="str">
        <f>IF('Trust - Frontsheet'!AB2="","",'Trust - Frontsheet'!AB2)</f>
        <v/>
      </c>
      <c r="D17" s="146"/>
      <c r="E17" s="146"/>
      <c r="F17" s="146"/>
      <c r="G17" s="146"/>
      <c r="H17" s="146"/>
      <c r="I17" s="146"/>
    </row>
    <row r="18" spans="3:9" ht="15" x14ac:dyDescent="0.2">
      <c r="C18" s="146" t="str">
        <f>IF('Trust - Frontsheet'!AB3="","",'Trust - Frontsheet'!AB3)</f>
        <v/>
      </c>
      <c r="D18" s="146"/>
      <c r="E18" s="146"/>
      <c r="F18" s="146"/>
      <c r="G18" s="146"/>
      <c r="H18" s="146"/>
      <c r="I18" s="146"/>
    </row>
    <row r="19" spans="3:9" ht="15" x14ac:dyDescent="0.2">
      <c r="C19" s="146" t="str">
        <f>IF('Trust - Frontsheet'!AB4="","",'Trust - Frontsheet'!AB4)</f>
        <v/>
      </c>
      <c r="D19" s="146"/>
      <c r="E19" s="146"/>
      <c r="F19" s="146"/>
      <c r="G19" s="146"/>
      <c r="H19" s="146"/>
      <c r="I19" s="146"/>
    </row>
    <row r="20" spans="3:9" ht="15" x14ac:dyDescent="0.2">
      <c r="C20" s="146" t="str">
        <f>IF('Trust - Frontsheet'!AB5="","",'Trust - Frontsheet'!AB5)</f>
        <v/>
      </c>
      <c r="D20" s="146"/>
      <c r="E20" s="146"/>
      <c r="F20" s="146"/>
      <c r="G20" s="146"/>
      <c r="H20" s="146"/>
      <c r="I20" s="146"/>
    </row>
    <row r="21" spans="3:9" ht="15" x14ac:dyDescent="0.2">
      <c r="C21" s="146" t="str">
        <f>IF('Trust - Frontsheet'!AB6="","",'Trust - Frontsheet'!AB6)</f>
        <v/>
      </c>
      <c r="D21" s="146"/>
      <c r="E21" s="146"/>
      <c r="F21" s="146"/>
      <c r="G21" s="146"/>
      <c r="H21" s="146"/>
      <c r="I21" s="146"/>
    </row>
    <row r="22" spans="3:9" ht="15" x14ac:dyDescent="0.2">
      <c r="C22" s="146" t="str">
        <f>IF('Trust - Frontsheet'!AB7="","",'Trust - Frontsheet'!AB7)</f>
        <v/>
      </c>
      <c r="D22" s="146"/>
      <c r="E22" s="146"/>
      <c r="F22" s="146"/>
      <c r="G22" s="146"/>
      <c r="H22" s="146"/>
      <c r="I22" s="146"/>
    </row>
    <row r="23" spans="3:9" ht="15" x14ac:dyDescent="0.2">
      <c r="C23" s="146" t="str">
        <f>IF('Trust - Frontsheet'!AB8="","",'Trust - Frontsheet'!AB8)</f>
        <v/>
      </c>
      <c r="D23" s="146"/>
      <c r="E23" s="146"/>
      <c r="F23" s="146"/>
      <c r="G23" s="146"/>
      <c r="H23" s="146"/>
      <c r="I23" s="146"/>
    </row>
    <row r="24" spans="3:9" ht="15" x14ac:dyDescent="0.2">
      <c r="C24" s="146" t="str">
        <f>IF('Trust - Frontsheet'!AB9="","",'Trust - Frontsheet'!AB9)</f>
        <v/>
      </c>
      <c r="D24" s="146"/>
      <c r="E24" s="146"/>
      <c r="F24" s="146"/>
      <c r="G24" s="146"/>
      <c r="H24" s="146"/>
      <c r="I24" s="146"/>
    </row>
    <row r="25" spans="3:9" ht="15" x14ac:dyDescent="0.2">
      <c r="C25" s="159" t="str">
        <f>IF('Trust - Frontsheet'!AB13="","",'Trust - Frontsheet'!AB13)</f>
        <v/>
      </c>
      <c r="D25" s="160"/>
      <c r="E25" s="160"/>
      <c r="F25" s="160"/>
      <c r="G25" s="160"/>
      <c r="H25" s="160"/>
      <c r="I25" s="161"/>
    </row>
    <row r="26" spans="3:9" ht="15" x14ac:dyDescent="0.2">
      <c r="C26" s="146" t="str">
        <f>IF('Trust - Frontsheet'!AD2="","",'Trust - Frontsheet'!AD2)</f>
        <v/>
      </c>
      <c r="D26" s="146"/>
      <c r="E26" s="146"/>
      <c r="F26" s="146"/>
      <c r="G26" s="146"/>
      <c r="H26" s="146"/>
      <c r="I26" s="146"/>
    </row>
    <row r="27" spans="3:9" ht="15" x14ac:dyDescent="0.2">
      <c r="C27" s="146" t="str">
        <f>IF('Trust - Frontsheet'!AD3="","",'Trust - Frontsheet'!AD3)</f>
        <v/>
      </c>
      <c r="D27" s="146"/>
      <c r="E27" s="146"/>
      <c r="F27" s="146"/>
      <c r="G27" s="146"/>
      <c r="H27" s="146"/>
      <c r="I27" s="146"/>
    </row>
    <row r="28" spans="3:9" ht="15" x14ac:dyDescent="0.2">
      <c r="C28" s="146" t="str">
        <f>IF('Trust - Frontsheet'!AD4="","",'Trust - Frontsheet'!AD4)</f>
        <v/>
      </c>
      <c r="D28" s="146"/>
      <c r="E28" s="146"/>
      <c r="F28" s="146"/>
      <c r="G28" s="146"/>
      <c r="H28" s="146"/>
      <c r="I28" s="146"/>
    </row>
    <row r="29" spans="3:9" ht="15.75" customHeight="1" x14ac:dyDescent="0.2">
      <c r="C29" s="146" t="str">
        <f>IF('Trust - Frontsheet'!AD5="","",'Trust - Frontsheet'!AD5)</f>
        <v/>
      </c>
      <c r="D29" s="146"/>
      <c r="E29" s="146"/>
      <c r="F29" s="146"/>
      <c r="G29" s="146"/>
      <c r="H29" s="146"/>
      <c r="I29" s="146"/>
    </row>
    <row r="30" spans="3:9" ht="15" x14ac:dyDescent="0.2">
      <c r="C30" s="146" t="str">
        <f>IF('Trust - Frontsheet'!AD6="","",'Trust - Frontsheet'!AD6)</f>
        <v/>
      </c>
      <c r="D30" s="146"/>
      <c r="E30" s="146"/>
      <c r="F30" s="146"/>
      <c r="G30" s="146"/>
      <c r="H30" s="146"/>
      <c r="I30" s="146"/>
    </row>
    <row r="31" spans="3:9" ht="15" x14ac:dyDescent="0.2">
      <c r="C31" s="146" t="str">
        <f>IF('Trust - Frontsheet'!AD7="","",'Trust - Frontsheet'!AD7)</f>
        <v/>
      </c>
      <c r="D31" s="146"/>
      <c r="E31" s="146"/>
      <c r="F31" s="146"/>
      <c r="G31" s="146"/>
      <c r="H31" s="146"/>
      <c r="I31" s="146"/>
    </row>
    <row r="32" spans="3:9" ht="15" x14ac:dyDescent="0.2">
      <c r="C32" s="146" t="str">
        <f>IF('Trust - Frontsheet'!AD8="","",'Trust - Frontsheet'!AD8)</f>
        <v/>
      </c>
      <c r="D32" s="146"/>
      <c r="E32" s="146"/>
      <c r="F32" s="146"/>
      <c r="G32" s="146"/>
      <c r="H32" s="146"/>
      <c r="I32" s="146"/>
    </row>
    <row r="33" spans="3:9" ht="15" x14ac:dyDescent="0.2">
      <c r="C33" s="146" t="str">
        <f>IF('Trust - Frontsheet'!AD9="","",'Trust - Frontsheet'!AD9)</f>
        <v/>
      </c>
      <c r="D33" s="146"/>
      <c r="E33" s="146"/>
      <c r="F33" s="146"/>
      <c r="G33" s="146"/>
      <c r="H33" s="146"/>
      <c r="I33" s="146"/>
    </row>
    <row r="34" spans="3:9" ht="15" x14ac:dyDescent="0.2">
      <c r="C34" s="146" t="str">
        <f>IF('Trust - Frontsheet'!AD10="","",'Trust - Frontsheet'!AD10)</f>
        <v/>
      </c>
      <c r="D34" s="146"/>
      <c r="E34" s="146"/>
      <c r="F34" s="146"/>
      <c r="G34" s="146"/>
      <c r="H34" s="146"/>
      <c r="I34" s="146"/>
    </row>
    <row r="35" spans="3:9" ht="15" x14ac:dyDescent="0.2">
      <c r="C35" s="146" t="str">
        <f>IF('Trust - Frontsheet'!AD11="","",'Trust - Frontsheet'!AD11)</f>
        <v/>
      </c>
      <c r="D35" s="146"/>
      <c r="E35" s="146"/>
      <c r="F35" s="146"/>
      <c r="G35" s="146"/>
      <c r="H35" s="146"/>
      <c r="I35" s="146"/>
    </row>
    <row r="36" spans="3:9" ht="15" x14ac:dyDescent="0.2">
      <c r="C36" s="146" t="str">
        <f>IF('Trust - Frontsheet'!AD12="","",'Trust - Frontsheet'!AD12)</f>
        <v/>
      </c>
      <c r="D36" s="146"/>
      <c r="E36" s="146"/>
      <c r="F36" s="146"/>
      <c r="G36" s="146"/>
      <c r="H36" s="146"/>
      <c r="I36" s="146"/>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C9" zoomScale="60" zoomScaleNormal="60" workbookViewId="0">
      <selection activeCell="L27" sqref="L27"/>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62" t="s">
        <v>10983</v>
      </c>
      <c r="E2" s="162"/>
      <c r="F2" s="162"/>
      <c r="G2" s="162"/>
      <c r="H2" s="162"/>
      <c r="I2" s="162"/>
      <c r="J2" s="162"/>
      <c r="K2" s="162"/>
      <c r="L2" s="162"/>
      <c r="M2" s="162"/>
      <c r="N2" s="162"/>
      <c r="O2" s="162"/>
      <c r="P2" s="162"/>
      <c r="Q2" s="162"/>
      <c r="R2" s="162"/>
      <c r="S2" s="162"/>
      <c r="T2" s="162"/>
      <c r="U2" s="162"/>
      <c r="V2" s="162"/>
      <c r="W2" s="162"/>
      <c r="X2" s="162"/>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62"/>
      <c r="E3" s="162"/>
      <c r="F3" s="162"/>
      <c r="G3" s="162"/>
      <c r="H3" s="162"/>
      <c r="I3" s="162"/>
      <c r="J3" s="162"/>
      <c r="K3" s="162"/>
      <c r="L3" s="162"/>
      <c r="M3" s="162"/>
      <c r="N3" s="162"/>
      <c r="O3" s="162"/>
      <c r="P3" s="162"/>
      <c r="Q3" s="162"/>
      <c r="R3" s="162"/>
      <c r="S3" s="162"/>
      <c r="T3" s="162"/>
      <c r="U3" s="162"/>
      <c r="V3" s="162"/>
      <c r="W3" s="162"/>
      <c r="X3" s="162"/>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RBK</v>
      </c>
      <c r="F5" s="168" t="str">
        <f>IF(Control_Panel!OrgNameSelection="","",Control_Panel!OrgNameSelection)</f>
        <v>Walsall Healthcare NHS Trust</v>
      </c>
      <c r="G5" s="168"/>
      <c r="H5" s="168"/>
      <c r="I5" s="168"/>
      <c r="J5" s="168"/>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65" t="s">
        <v>1068</v>
      </c>
      <c r="G7" s="165"/>
      <c r="H7" s="165"/>
      <c r="I7" s="165"/>
      <c r="J7" s="165"/>
      <c r="K7" s="165"/>
      <c r="L7" s="165"/>
      <c r="M7" s="165"/>
      <c r="N7" s="165"/>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67" t="s">
        <v>9897</v>
      </c>
      <c r="G8" s="167"/>
      <c r="H8" s="167"/>
      <c r="I8" s="167"/>
      <c r="J8" s="167"/>
      <c r="K8" s="167"/>
      <c r="L8" s="167"/>
      <c r="M8" s="167"/>
      <c r="N8" s="167"/>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69" t="s">
        <v>11095</v>
      </c>
      <c r="G9" s="170"/>
      <c r="H9" s="170"/>
      <c r="I9" s="170"/>
      <c r="J9" s="170"/>
      <c r="K9" s="170"/>
      <c r="L9" s="170"/>
      <c r="M9" s="170"/>
      <c r="N9" s="171"/>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4"/>
      <c r="E10" s="164"/>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3"/>
      <c r="E11" s="163"/>
      <c r="F11" s="47" t="s">
        <v>8841</v>
      </c>
      <c r="I11" s="166" t="s">
        <v>1064</v>
      </c>
      <c r="J11" s="166"/>
      <c r="K11" s="166"/>
      <c r="L11" s="166"/>
      <c r="M11" s="166" t="s">
        <v>1065</v>
      </c>
      <c r="N11" s="166"/>
      <c r="O11" s="166"/>
      <c r="P11" s="166"/>
      <c r="Q11" s="174" t="s">
        <v>1064</v>
      </c>
      <c r="R11" s="182"/>
      <c r="S11" s="174" t="s">
        <v>1065</v>
      </c>
      <c r="T11" s="182"/>
      <c r="U11" s="166" t="s">
        <v>10099</v>
      </c>
      <c r="V11" s="166"/>
      <c r="W11" s="166"/>
      <c r="X11" s="166"/>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74" t="s">
        <v>287</v>
      </c>
      <c r="E12" s="175"/>
      <c r="F12" s="176" t="s">
        <v>291</v>
      </c>
      <c r="G12" s="179" t="s">
        <v>290</v>
      </c>
      <c r="H12" s="180"/>
      <c r="I12" s="178" t="s">
        <v>8129</v>
      </c>
      <c r="J12" s="178"/>
      <c r="K12" s="178" t="s">
        <v>1066</v>
      </c>
      <c r="L12" s="178"/>
      <c r="M12" s="178" t="s">
        <v>8129</v>
      </c>
      <c r="N12" s="178"/>
      <c r="O12" s="178" t="s">
        <v>1066</v>
      </c>
      <c r="P12" s="178"/>
      <c r="Q12" s="178" t="s">
        <v>10893</v>
      </c>
      <c r="R12" s="178" t="s">
        <v>1067</v>
      </c>
      <c r="S12" s="178" t="s">
        <v>10893</v>
      </c>
      <c r="T12" s="178" t="s">
        <v>1067</v>
      </c>
      <c r="U12" s="178" t="s">
        <v>10100</v>
      </c>
      <c r="V12" s="183" t="s">
        <v>10101</v>
      </c>
      <c r="W12" s="183" t="s">
        <v>1066</v>
      </c>
      <c r="X12" s="183" t="s">
        <v>10102</v>
      </c>
      <c r="Y12" s="37"/>
      <c r="Z12" s="49"/>
      <c r="AA12" s="49"/>
      <c r="AB12" s="102" t="str">
        <f>IF(J622&gt;0, "Please do not enter negative numbers","")</f>
        <v/>
      </c>
      <c r="AC12" s="49" t="s">
        <v>11044</v>
      </c>
      <c r="AD12" s="49"/>
      <c r="AE12" s="49"/>
      <c r="AF12" s="49"/>
      <c r="AG12" s="49"/>
      <c r="AH12" s="49"/>
      <c r="AI12" s="49"/>
      <c r="AJ12" s="181" t="s">
        <v>10924</v>
      </c>
      <c r="AK12" s="181"/>
      <c r="AL12" s="181"/>
      <c r="AM12" s="181"/>
      <c r="AN12" s="181"/>
      <c r="AO12" s="181"/>
      <c r="AP12" s="181"/>
      <c r="AQ12" s="181"/>
      <c r="AR12" s="181"/>
      <c r="AV12" s="115" t="str">
        <f t="shared" si="0"/>
        <v>NLXGREYSTONES</v>
      </c>
      <c r="AW12" s="116" t="s">
        <v>7914</v>
      </c>
      <c r="AX12" s="116" t="s">
        <v>7915</v>
      </c>
      <c r="AY12" s="116" t="s">
        <v>7914</v>
      </c>
      <c r="AZ12" s="116" t="s">
        <v>7915</v>
      </c>
      <c r="BA12" s="116" t="str">
        <f t="shared" si="1"/>
        <v>NLX</v>
      </c>
    </row>
    <row r="13" spans="1:54" ht="76.5" customHeight="1" x14ac:dyDescent="0.2">
      <c r="A13" s="172"/>
      <c r="B13" s="173"/>
      <c r="C13" s="92"/>
      <c r="D13" s="33" t="s">
        <v>288</v>
      </c>
      <c r="E13" s="34" t="s">
        <v>289</v>
      </c>
      <c r="F13" s="177"/>
      <c r="G13" s="54" t="s">
        <v>1215</v>
      </c>
      <c r="H13" s="54" t="s">
        <v>1216</v>
      </c>
      <c r="I13" s="35" t="s">
        <v>1062</v>
      </c>
      <c r="J13" s="35" t="s">
        <v>1063</v>
      </c>
      <c r="K13" s="35" t="s">
        <v>1062</v>
      </c>
      <c r="L13" s="35" t="s">
        <v>1063</v>
      </c>
      <c r="M13" s="35" t="s">
        <v>1062</v>
      </c>
      <c r="N13" s="35" t="s">
        <v>1063</v>
      </c>
      <c r="O13" s="35" t="s">
        <v>1062</v>
      </c>
      <c r="P13" s="35" t="s">
        <v>1063</v>
      </c>
      <c r="Q13" s="178"/>
      <c r="R13" s="178"/>
      <c r="S13" s="178"/>
      <c r="T13" s="178"/>
      <c r="U13" s="178"/>
      <c r="V13" s="184"/>
      <c r="W13" s="184"/>
      <c r="X13" s="184"/>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0</v>
      </c>
      <c r="C14" s="50"/>
      <c r="D14" s="59" t="str">
        <f t="shared" ref="D14:D45" si="2">IF(ISNA(VLOOKUP($E$5&amp;E14,$AV:$AW,2,FALSE)),"",VLOOKUP($E$5&amp;E14,$AV:$AW,2,FALSE))</f>
        <v>RBK02</v>
      </c>
      <c r="E14" s="72" t="s">
        <v>10173</v>
      </c>
      <c r="F14" s="60" t="s">
        <v>11096</v>
      </c>
      <c r="G14" s="78" t="s">
        <v>293</v>
      </c>
      <c r="H14" s="84"/>
      <c r="I14" s="61">
        <v>2495.5</v>
      </c>
      <c r="J14" s="62">
        <v>2260</v>
      </c>
      <c r="K14" s="62">
        <v>2015</v>
      </c>
      <c r="L14" s="62">
        <v>1956</v>
      </c>
      <c r="M14" s="62">
        <v>1782.5</v>
      </c>
      <c r="N14" s="62">
        <v>1702.5</v>
      </c>
      <c r="O14" s="63">
        <v>1759.5</v>
      </c>
      <c r="P14" s="64">
        <v>1642.5</v>
      </c>
      <c r="Q14" s="65">
        <f>IF(ISERROR(IF($I14="","",J14/I14)),"-",(IF($I14="","",J14/I14)))</f>
        <v>0.90563013424163497</v>
      </c>
      <c r="R14" s="66">
        <f>IF(ISERROR(IF(K14="","",L14/K14)),"-",(IF(K14="","",L14/K14)))</f>
        <v>0.97071960297766746</v>
      </c>
      <c r="S14" s="65">
        <f>IF(ISERROR(IF(M14="","",N14/M14)),"-",(IF(M14="","",N14/M14)))</f>
        <v>0.95511921458625526</v>
      </c>
      <c r="T14" s="66">
        <f>IF(ISERROR(IF(O14="","",P14/O14)),"-",IF(O14="","",P14/O14))</f>
        <v>0.93350383631713552</v>
      </c>
      <c r="U14" s="67">
        <v>1071</v>
      </c>
      <c r="V14" s="68">
        <f>IF(ISERROR(IF($U14="","",SUM(J14,N14)/$U14)),"-",(IF($U14="","",SUM(J14,N14)/$U14)))</f>
        <v>3.6998132586367882</v>
      </c>
      <c r="W14" s="68">
        <f>IF(ISERROR(IF($U14="","",SUM(L14,P14)/$U14)),"-",(IF($U14="","",SUM(L14,P14)/$U14)))</f>
        <v>3.3599439775910365</v>
      </c>
      <c r="X14" s="68">
        <f>IF(ISERROR(IF($U14="","",SUM(J14,L14,N14,P14)/$U14)),"-",(IF($U14="","",SUM(J14,L14,N14,P14)/$U14)))</f>
        <v>7.0597572362278243</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0</v>
      </c>
      <c r="C15" s="50"/>
      <c r="D15" s="59" t="str">
        <f t="shared" si="2"/>
        <v>RBK02</v>
      </c>
      <c r="E15" s="144" t="s">
        <v>10173</v>
      </c>
      <c r="F15" s="60" t="s">
        <v>11097</v>
      </c>
      <c r="G15" s="78" t="s">
        <v>8143</v>
      </c>
      <c r="H15" s="85" t="s">
        <v>306</v>
      </c>
      <c r="I15" s="61">
        <v>713</v>
      </c>
      <c r="J15" s="62">
        <v>713</v>
      </c>
      <c r="K15" s="62">
        <v>1069.5</v>
      </c>
      <c r="L15" s="62">
        <v>996.5</v>
      </c>
      <c r="M15" s="62">
        <v>713</v>
      </c>
      <c r="N15" s="62">
        <v>690</v>
      </c>
      <c r="O15" s="63">
        <v>1069.5</v>
      </c>
      <c r="P15" s="64">
        <v>1023.5</v>
      </c>
      <c r="Q15" s="65">
        <f t="shared" ref="Q15:Q78" si="3">IF(ISERROR(IF($I15="","",J15/I15)),"-",(IF($I15="","",J15/I15)))</f>
        <v>1</v>
      </c>
      <c r="R15" s="66">
        <f t="shared" ref="R15:R78" si="4">IF(ISERROR(IF(K15="","",L15/K15)),"-",(IF(K15="","",L15/K15)))</f>
        <v>0.93174380551659652</v>
      </c>
      <c r="S15" s="65">
        <f t="shared" ref="S15:S78" si="5">IF(ISERROR(IF(M15="","",N15/M15)),"-",(IF(M15="","",N15/M15)))</f>
        <v>0.967741935483871</v>
      </c>
      <c r="T15" s="66">
        <f t="shared" ref="T15:T78" si="6">IF(ISERROR(IF(O15="","",P15/O15)),"-",IF(O15="","",P15/O15))</f>
        <v>0.956989247311828</v>
      </c>
      <c r="U15" s="67">
        <v>30</v>
      </c>
      <c r="V15" s="68">
        <f t="shared" ref="V15:V78" si="7">IF(ISERROR(IF($U15="","",SUM(J15,N15)/$U15)),"-",(IF($U15="","",SUM(J15,N15)/$U15)))</f>
        <v>46.766666666666666</v>
      </c>
      <c r="W15" s="68">
        <f t="shared" ref="W15:W78" si="8">IF(ISERROR(IF($U15="","",SUM(L15,P15)/$U15)),"-",(IF($U15="","",SUM(L15,P15)/$U15)))</f>
        <v>67.333333333333329</v>
      </c>
      <c r="X15" s="68">
        <f t="shared" ref="X15:X78" si="9">IF(ISERROR(IF($U15="","",SUM(J15,L15,N15,P15)/$U15)),"-",(IF($U15="","",SUM(J15,L15,N15,P15)/$U15)))</f>
        <v>114.1</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2</v>
      </c>
      <c r="C16" s="50"/>
      <c r="D16" s="59" t="str">
        <f t="shared" si="2"/>
        <v>RBK02</v>
      </c>
      <c r="E16" s="144" t="s">
        <v>10173</v>
      </c>
      <c r="F16" s="60" t="s">
        <v>11098</v>
      </c>
      <c r="G16" s="78" t="s">
        <v>739</v>
      </c>
      <c r="H16" s="85" t="s">
        <v>310</v>
      </c>
      <c r="I16" s="61">
        <v>1426</v>
      </c>
      <c r="J16" s="62">
        <v>1429</v>
      </c>
      <c r="K16" s="62">
        <v>2012.5</v>
      </c>
      <c r="L16" s="62">
        <v>1848.5</v>
      </c>
      <c r="M16" s="62">
        <v>1069.5</v>
      </c>
      <c r="N16" s="62">
        <v>1023.5</v>
      </c>
      <c r="O16" s="63">
        <v>1380</v>
      </c>
      <c r="P16" s="64">
        <v>1440.5</v>
      </c>
      <c r="Q16" s="65">
        <f t="shared" si="3"/>
        <v>1.0021037868162692</v>
      </c>
      <c r="R16" s="66">
        <f t="shared" si="4"/>
        <v>0.91850931677018632</v>
      </c>
      <c r="S16" s="65">
        <f t="shared" si="5"/>
        <v>0.956989247311828</v>
      </c>
      <c r="T16" s="66">
        <f t="shared" si="6"/>
        <v>1.0438405797101449</v>
      </c>
      <c r="U16" s="67">
        <v>1051</v>
      </c>
      <c r="V16" s="68">
        <f t="shared" si="7"/>
        <v>2.3334919124643196</v>
      </c>
      <c r="W16" s="68">
        <f t="shared" si="8"/>
        <v>3.1294005708848713</v>
      </c>
      <c r="X16" s="68">
        <f t="shared" si="9"/>
        <v>5.462892483349191</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15" x14ac:dyDescent="0.2">
      <c r="A17" s="58" t="str">
        <f t="shared" ref="A17:A80" si="13">IF(M218=1,"No Site Selected",IF(N218=1,"No Ward Name",""))</f>
        <v/>
      </c>
      <c r="B17" s="50">
        <f t="shared" si="12"/>
        <v>2</v>
      </c>
      <c r="C17" s="50"/>
      <c r="D17" s="59" t="str">
        <f t="shared" si="2"/>
        <v>RBK02</v>
      </c>
      <c r="E17" s="144" t="s">
        <v>10173</v>
      </c>
      <c r="F17" s="60" t="s">
        <v>11099</v>
      </c>
      <c r="G17" s="78" t="s">
        <v>310</v>
      </c>
      <c r="H17" s="85" t="s">
        <v>743</v>
      </c>
      <c r="I17" s="61">
        <v>1426</v>
      </c>
      <c r="J17" s="62">
        <v>1322</v>
      </c>
      <c r="K17" s="62">
        <v>1782.5</v>
      </c>
      <c r="L17" s="62">
        <v>1620.5</v>
      </c>
      <c r="M17" s="62">
        <v>1069.5</v>
      </c>
      <c r="N17" s="62">
        <v>1027.5</v>
      </c>
      <c r="O17" s="63">
        <v>1069.5</v>
      </c>
      <c r="P17" s="64">
        <v>1115.5</v>
      </c>
      <c r="Q17" s="65">
        <f t="shared" si="3"/>
        <v>0.9270687237026648</v>
      </c>
      <c r="R17" s="66">
        <f t="shared" si="4"/>
        <v>0.90911640953716688</v>
      </c>
      <c r="S17" s="65">
        <f t="shared" si="5"/>
        <v>0.96072931276297335</v>
      </c>
      <c r="T17" s="66">
        <f t="shared" si="6"/>
        <v>1.043010752688172</v>
      </c>
      <c r="U17" s="67">
        <v>1040</v>
      </c>
      <c r="V17" s="68">
        <f t="shared" si="7"/>
        <v>2.2591346153846152</v>
      </c>
      <c r="W17" s="68">
        <f t="shared" si="8"/>
        <v>2.6307692307692307</v>
      </c>
      <c r="X17" s="68">
        <f t="shared" si="9"/>
        <v>4.889903846153846</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15" x14ac:dyDescent="0.2">
      <c r="A18" s="58" t="str">
        <f t="shared" si="13"/>
        <v/>
      </c>
      <c r="B18" s="50">
        <f t="shared" si="12"/>
        <v>2</v>
      </c>
      <c r="C18" s="50"/>
      <c r="D18" s="59" t="str">
        <f t="shared" si="2"/>
        <v>RBK02</v>
      </c>
      <c r="E18" s="144" t="s">
        <v>10173</v>
      </c>
      <c r="F18" s="60" t="s">
        <v>11100</v>
      </c>
      <c r="G18" s="78" t="s">
        <v>310</v>
      </c>
      <c r="H18" s="85"/>
      <c r="I18" s="61">
        <v>1069.5</v>
      </c>
      <c r="J18" s="62">
        <v>1117.5</v>
      </c>
      <c r="K18" s="62">
        <v>1782.5</v>
      </c>
      <c r="L18" s="62">
        <v>1817.5</v>
      </c>
      <c r="M18" s="62">
        <v>713</v>
      </c>
      <c r="N18" s="62">
        <v>724.5</v>
      </c>
      <c r="O18" s="63">
        <v>1069.5</v>
      </c>
      <c r="P18" s="64">
        <v>1130.5</v>
      </c>
      <c r="Q18" s="65">
        <f t="shared" si="3"/>
        <v>1.0448807854137447</v>
      </c>
      <c r="R18" s="66">
        <f t="shared" si="4"/>
        <v>1.0196353436185133</v>
      </c>
      <c r="S18" s="65">
        <f t="shared" si="5"/>
        <v>1.0161290322580645</v>
      </c>
      <c r="T18" s="66">
        <f t="shared" si="6"/>
        <v>1.0570359981299673</v>
      </c>
      <c r="U18" s="67">
        <v>1045</v>
      </c>
      <c r="V18" s="68">
        <f t="shared" si="7"/>
        <v>1.7626794258373206</v>
      </c>
      <c r="W18" s="68">
        <f t="shared" si="8"/>
        <v>2.8210526315789473</v>
      </c>
      <c r="X18" s="68">
        <f t="shared" si="9"/>
        <v>4.5837320574162677</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RBK</v>
      </c>
    </row>
    <row r="19" spans="1:54" ht="15" x14ac:dyDescent="0.2">
      <c r="A19" s="58" t="str">
        <f t="shared" si="13"/>
        <v/>
      </c>
      <c r="B19" s="50">
        <f t="shared" si="12"/>
        <v>2</v>
      </c>
      <c r="C19" s="50"/>
      <c r="D19" s="59" t="str">
        <f t="shared" si="2"/>
        <v>RBK02</v>
      </c>
      <c r="E19" s="144" t="s">
        <v>10173</v>
      </c>
      <c r="F19" s="60" t="s">
        <v>11101</v>
      </c>
      <c r="G19" s="78" t="s">
        <v>310</v>
      </c>
      <c r="H19" s="85" t="s">
        <v>743</v>
      </c>
      <c r="I19" s="61">
        <v>1069.5</v>
      </c>
      <c r="J19" s="62">
        <v>1048</v>
      </c>
      <c r="K19" s="62">
        <v>862.5</v>
      </c>
      <c r="L19" s="62">
        <v>937.5</v>
      </c>
      <c r="M19" s="62">
        <v>713</v>
      </c>
      <c r="N19" s="62">
        <v>713</v>
      </c>
      <c r="O19" s="63">
        <v>828</v>
      </c>
      <c r="P19" s="64">
        <v>839.5</v>
      </c>
      <c r="Q19" s="65">
        <f t="shared" si="3"/>
        <v>0.97989714820009355</v>
      </c>
      <c r="R19" s="66">
        <f t="shared" si="4"/>
        <v>1.0869565217391304</v>
      </c>
      <c r="S19" s="65">
        <f t="shared" si="5"/>
        <v>1</v>
      </c>
      <c r="T19" s="66">
        <f t="shared" si="6"/>
        <v>1.0138888888888888</v>
      </c>
      <c r="U19" s="67">
        <v>602</v>
      </c>
      <c r="V19" s="68">
        <f t="shared" si="7"/>
        <v>2.9252491694352161</v>
      </c>
      <c r="W19" s="68">
        <f t="shared" si="8"/>
        <v>2.9518272425249168</v>
      </c>
      <c r="X19" s="68">
        <f t="shared" si="9"/>
        <v>5.8770764119601333</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RBK02</v>
      </c>
      <c r="E20" s="144" t="s">
        <v>10173</v>
      </c>
      <c r="F20" s="60" t="s">
        <v>11102</v>
      </c>
      <c r="G20" s="78" t="s">
        <v>322</v>
      </c>
      <c r="H20" s="85"/>
      <c r="I20" s="61">
        <v>2541.5</v>
      </c>
      <c r="J20" s="62">
        <v>2300.5</v>
      </c>
      <c r="K20" s="62">
        <v>2852</v>
      </c>
      <c r="L20" s="62">
        <v>2467.5</v>
      </c>
      <c r="M20" s="62">
        <v>2495.5</v>
      </c>
      <c r="N20" s="62">
        <v>2208.1999999999998</v>
      </c>
      <c r="O20" s="63">
        <v>2495.5</v>
      </c>
      <c r="P20" s="64">
        <v>2317</v>
      </c>
      <c r="Q20" s="65">
        <f t="shared" si="3"/>
        <v>0.90517410977769031</v>
      </c>
      <c r="R20" s="66">
        <f t="shared" si="4"/>
        <v>0.86518232819074337</v>
      </c>
      <c r="S20" s="65">
        <f t="shared" si="5"/>
        <v>0.88487277098777795</v>
      </c>
      <c r="T20" s="66">
        <f t="shared" si="6"/>
        <v>0.92847124824684435</v>
      </c>
      <c r="U20" s="67">
        <v>1162</v>
      </c>
      <c r="V20" s="68">
        <f t="shared" si="7"/>
        <v>3.8801204819277109</v>
      </c>
      <c r="W20" s="68">
        <f t="shared" si="8"/>
        <v>4.1174698795180724</v>
      </c>
      <c r="X20" s="68">
        <f t="shared" si="9"/>
        <v>7.9975903614457842</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15" x14ac:dyDescent="0.2">
      <c r="A21" s="58" t="str">
        <f t="shared" si="13"/>
        <v/>
      </c>
      <c r="B21" s="50">
        <f t="shared" si="12"/>
        <v>0</v>
      </c>
      <c r="C21" s="50"/>
      <c r="D21" s="59" t="str">
        <f t="shared" si="2"/>
        <v>RBK02</v>
      </c>
      <c r="E21" s="144" t="s">
        <v>10173</v>
      </c>
      <c r="F21" s="60" t="s">
        <v>11103</v>
      </c>
      <c r="G21" s="78" t="s">
        <v>319</v>
      </c>
      <c r="H21" s="85"/>
      <c r="I21" s="61">
        <v>1426</v>
      </c>
      <c r="J21" s="62">
        <v>1324</v>
      </c>
      <c r="K21" s="62">
        <v>1426</v>
      </c>
      <c r="L21" s="62">
        <v>1294.5</v>
      </c>
      <c r="M21" s="62">
        <v>1069.5</v>
      </c>
      <c r="N21" s="62">
        <v>1035</v>
      </c>
      <c r="O21" s="63">
        <v>1069.5</v>
      </c>
      <c r="P21" s="64">
        <v>1025.5</v>
      </c>
      <c r="Q21" s="65">
        <f t="shared" si="3"/>
        <v>0.92847124824684435</v>
      </c>
      <c r="R21" s="66">
        <f t="shared" si="4"/>
        <v>0.90778401122019636</v>
      </c>
      <c r="S21" s="65">
        <f t="shared" si="5"/>
        <v>0.967741935483871</v>
      </c>
      <c r="T21" s="66">
        <f t="shared" si="6"/>
        <v>0.95885928003740062</v>
      </c>
      <c r="U21" s="67">
        <v>673</v>
      </c>
      <c r="V21" s="68">
        <f t="shared" si="7"/>
        <v>3.5052005943536404</v>
      </c>
      <c r="W21" s="68">
        <f t="shared" si="8"/>
        <v>3.447251114413076</v>
      </c>
      <c r="X21" s="68">
        <f t="shared" si="9"/>
        <v>6.9524517087667164</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510</v>
      </c>
    </row>
    <row r="22" spans="1:54" ht="15" x14ac:dyDescent="0.2">
      <c r="A22" s="58" t="str">
        <f t="shared" si="13"/>
        <v/>
      </c>
      <c r="B22" s="50">
        <f t="shared" si="12"/>
        <v>2</v>
      </c>
      <c r="C22" s="50"/>
      <c r="D22" s="59" t="str">
        <f t="shared" si="2"/>
        <v>RBK02</v>
      </c>
      <c r="E22" s="144" t="s">
        <v>10173</v>
      </c>
      <c r="F22" s="60" t="s">
        <v>11104</v>
      </c>
      <c r="G22" s="78" t="s">
        <v>293</v>
      </c>
      <c r="H22" s="85"/>
      <c r="I22" s="61">
        <v>713</v>
      </c>
      <c r="J22" s="62">
        <v>736</v>
      </c>
      <c r="K22" s="62">
        <v>356.5</v>
      </c>
      <c r="L22" s="62">
        <v>442</v>
      </c>
      <c r="M22" s="62">
        <v>0</v>
      </c>
      <c r="N22" s="62">
        <v>0</v>
      </c>
      <c r="O22" s="63">
        <v>0</v>
      </c>
      <c r="P22" s="64">
        <v>0</v>
      </c>
      <c r="Q22" s="65">
        <f t="shared" si="3"/>
        <v>1.032258064516129</v>
      </c>
      <c r="R22" s="66">
        <f t="shared" si="4"/>
        <v>1.2398316970546985</v>
      </c>
      <c r="S22" s="65" t="str">
        <f t="shared" si="5"/>
        <v>-</v>
      </c>
      <c r="T22" s="66" t="str">
        <f t="shared" si="6"/>
        <v>-</v>
      </c>
      <c r="U22" s="67">
        <v>11</v>
      </c>
      <c r="V22" s="68">
        <f t="shared" si="7"/>
        <v>66.909090909090907</v>
      </c>
      <c r="W22" s="68">
        <f t="shared" si="8"/>
        <v>40.18181818181818</v>
      </c>
      <c r="X22" s="68">
        <f t="shared" si="9"/>
        <v>107.09090909090909</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30" x14ac:dyDescent="0.2">
      <c r="A23" s="58" t="str">
        <f t="shared" si="13"/>
        <v/>
      </c>
      <c r="B23" s="50">
        <f t="shared" si="12"/>
        <v>2</v>
      </c>
      <c r="C23" s="50"/>
      <c r="D23" s="59" t="str">
        <f t="shared" si="2"/>
        <v>RBK02</v>
      </c>
      <c r="E23" s="144" t="s">
        <v>10173</v>
      </c>
      <c r="F23" s="60" t="s">
        <v>11105</v>
      </c>
      <c r="G23" s="78" t="s">
        <v>295</v>
      </c>
      <c r="H23" s="85"/>
      <c r="I23" s="61">
        <v>1782.5</v>
      </c>
      <c r="J23" s="62">
        <v>1633</v>
      </c>
      <c r="K23" s="62">
        <v>1658.5</v>
      </c>
      <c r="L23" s="62">
        <v>1504</v>
      </c>
      <c r="M23" s="62">
        <v>1058</v>
      </c>
      <c r="N23" s="62">
        <v>1069.5</v>
      </c>
      <c r="O23" s="63">
        <v>1782.5</v>
      </c>
      <c r="P23" s="64">
        <v>1771</v>
      </c>
      <c r="Q23" s="65">
        <f t="shared" si="3"/>
        <v>0.91612903225806452</v>
      </c>
      <c r="R23" s="66">
        <f t="shared" si="4"/>
        <v>0.90684353331323486</v>
      </c>
      <c r="S23" s="65">
        <f t="shared" si="5"/>
        <v>1.0108695652173914</v>
      </c>
      <c r="T23" s="66">
        <f t="shared" si="6"/>
        <v>0.99354838709677418</v>
      </c>
      <c r="U23" s="67">
        <v>939</v>
      </c>
      <c r="V23" s="68">
        <f t="shared" si="7"/>
        <v>2.8780617678381257</v>
      </c>
      <c r="W23" s="68">
        <f t="shared" si="8"/>
        <v>3.4877529286474975</v>
      </c>
      <c r="X23" s="68">
        <f t="shared" si="9"/>
        <v>6.3658146964856233</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511</v>
      </c>
    </row>
    <row r="24" spans="1:54" ht="15" x14ac:dyDescent="0.2">
      <c r="A24" s="58" t="str">
        <f t="shared" si="13"/>
        <v/>
      </c>
      <c r="B24" s="50">
        <f t="shared" si="12"/>
        <v>0</v>
      </c>
      <c r="C24" s="50"/>
      <c r="D24" s="59" t="str">
        <f t="shared" si="2"/>
        <v>RBK02</v>
      </c>
      <c r="E24" s="144" t="s">
        <v>10173</v>
      </c>
      <c r="F24" s="60" t="s">
        <v>11106</v>
      </c>
      <c r="G24" s="78" t="s">
        <v>312</v>
      </c>
      <c r="H24" s="85" t="s">
        <v>310</v>
      </c>
      <c r="I24" s="61">
        <v>1426</v>
      </c>
      <c r="J24" s="62">
        <v>1349</v>
      </c>
      <c r="K24" s="62">
        <v>1640</v>
      </c>
      <c r="L24" s="62">
        <v>1501.5</v>
      </c>
      <c r="M24" s="62">
        <v>1069.5</v>
      </c>
      <c r="N24" s="62">
        <v>1023.5</v>
      </c>
      <c r="O24" s="63">
        <v>1081</v>
      </c>
      <c r="P24" s="64">
        <v>943</v>
      </c>
      <c r="Q24" s="65">
        <f t="shared" si="3"/>
        <v>0.9460028050490884</v>
      </c>
      <c r="R24" s="66">
        <f t="shared" si="4"/>
        <v>0.91554878048780486</v>
      </c>
      <c r="S24" s="65">
        <f t="shared" si="5"/>
        <v>0.956989247311828</v>
      </c>
      <c r="T24" s="66">
        <f t="shared" si="6"/>
        <v>0.87234042553191493</v>
      </c>
      <c r="U24" s="67">
        <v>864</v>
      </c>
      <c r="V24" s="68">
        <f t="shared" si="7"/>
        <v>2.745949074074074</v>
      </c>
      <c r="W24" s="68">
        <f t="shared" si="8"/>
        <v>2.8292824074074074</v>
      </c>
      <c r="X24" s="68">
        <f t="shared" si="9"/>
        <v>5.5752314814814818</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30" x14ac:dyDescent="0.2">
      <c r="A25" s="58" t="str">
        <f t="shared" si="13"/>
        <v/>
      </c>
      <c r="B25" s="50">
        <f t="shared" si="12"/>
        <v>2</v>
      </c>
      <c r="C25" s="50"/>
      <c r="D25" s="59" t="str">
        <f t="shared" si="2"/>
        <v>RBK02</v>
      </c>
      <c r="E25" s="144" t="s">
        <v>10173</v>
      </c>
      <c r="F25" s="60" t="s">
        <v>11107</v>
      </c>
      <c r="G25" s="78" t="s">
        <v>311</v>
      </c>
      <c r="H25" s="85" t="s">
        <v>310</v>
      </c>
      <c r="I25" s="61">
        <v>1426</v>
      </c>
      <c r="J25" s="62">
        <v>1246.6500000000001</v>
      </c>
      <c r="K25" s="62">
        <v>1426</v>
      </c>
      <c r="L25" s="62">
        <v>1175.95</v>
      </c>
      <c r="M25" s="62">
        <v>1069.5</v>
      </c>
      <c r="N25" s="62">
        <v>1035</v>
      </c>
      <c r="O25" s="63">
        <v>713</v>
      </c>
      <c r="P25" s="64">
        <v>793.5</v>
      </c>
      <c r="Q25" s="65">
        <f t="shared" si="3"/>
        <v>0.8742286115007013</v>
      </c>
      <c r="R25" s="66">
        <f t="shared" si="4"/>
        <v>0.82464936886395512</v>
      </c>
      <c r="S25" s="65">
        <f t="shared" si="5"/>
        <v>0.967741935483871</v>
      </c>
      <c r="T25" s="66">
        <f t="shared" si="6"/>
        <v>1.1129032258064515</v>
      </c>
      <c r="U25" s="67">
        <v>789</v>
      </c>
      <c r="V25" s="68">
        <f t="shared" si="7"/>
        <v>2.8918250950570346</v>
      </c>
      <c r="W25" s="68">
        <f t="shared" si="8"/>
        <v>2.4961343472750319</v>
      </c>
      <c r="X25" s="68">
        <f t="shared" si="9"/>
        <v>5.3879594423320665</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30" x14ac:dyDescent="0.2">
      <c r="A26" s="58" t="str">
        <f t="shared" si="13"/>
        <v/>
      </c>
      <c r="B26" s="50">
        <f t="shared" si="12"/>
        <v>0</v>
      </c>
      <c r="C26" s="50"/>
      <c r="D26" s="59" t="str">
        <f t="shared" si="2"/>
        <v>RBK02</v>
      </c>
      <c r="E26" s="144" t="s">
        <v>10173</v>
      </c>
      <c r="F26" s="60" t="s">
        <v>11108</v>
      </c>
      <c r="G26" s="78" t="s">
        <v>324</v>
      </c>
      <c r="H26" s="85" t="s">
        <v>310</v>
      </c>
      <c r="I26" s="61">
        <v>1426</v>
      </c>
      <c r="J26" s="62">
        <v>1288</v>
      </c>
      <c r="K26" s="62">
        <v>1069.5</v>
      </c>
      <c r="L26" s="62">
        <v>1063.25</v>
      </c>
      <c r="M26" s="62">
        <v>1069.5</v>
      </c>
      <c r="N26" s="62">
        <v>1043</v>
      </c>
      <c r="O26" s="63">
        <v>713</v>
      </c>
      <c r="P26" s="64">
        <v>701.5</v>
      </c>
      <c r="Q26" s="65">
        <f t="shared" si="3"/>
        <v>0.90322580645161288</v>
      </c>
      <c r="R26" s="66">
        <f t="shared" si="4"/>
        <v>0.99415614773258532</v>
      </c>
      <c r="S26" s="65">
        <f t="shared" si="5"/>
        <v>0.97522206638616171</v>
      </c>
      <c r="T26" s="66">
        <f t="shared" si="6"/>
        <v>0.9838709677419355</v>
      </c>
      <c r="U26" s="67">
        <v>771</v>
      </c>
      <c r="V26" s="68">
        <f t="shared" si="7"/>
        <v>3.0233463035019454</v>
      </c>
      <c r="W26" s="68">
        <f t="shared" si="8"/>
        <v>2.2889105058365757</v>
      </c>
      <c r="X26" s="68">
        <f t="shared" si="9"/>
        <v>5.3122568093385212</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30" x14ac:dyDescent="0.2">
      <c r="A27" s="58" t="str">
        <f t="shared" si="13"/>
        <v/>
      </c>
      <c r="B27" s="50">
        <f t="shared" si="12"/>
        <v>0</v>
      </c>
      <c r="C27" s="50"/>
      <c r="D27" s="59" t="str">
        <f t="shared" si="2"/>
        <v>RBK02</v>
      </c>
      <c r="E27" s="144" t="s">
        <v>10173</v>
      </c>
      <c r="F27" s="60" t="s">
        <v>11109</v>
      </c>
      <c r="G27" s="78" t="s">
        <v>293</v>
      </c>
      <c r="H27" s="85" t="s">
        <v>309</v>
      </c>
      <c r="I27" s="61">
        <v>1782.5</v>
      </c>
      <c r="J27" s="62">
        <v>1636.6</v>
      </c>
      <c r="K27" s="62">
        <v>356.5</v>
      </c>
      <c r="L27" s="62">
        <v>293.64999999999998</v>
      </c>
      <c r="M27" s="62">
        <v>1782.5</v>
      </c>
      <c r="N27" s="62">
        <v>1449</v>
      </c>
      <c r="O27" s="63">
        <v>356.5</v>
      </c>
      <c r="P27" s="64">
        <v>230</v>
      </c>
      <c r="Q27" s="65">
        <f t="shared" si="3"/>
        <v>0.91814866760168301</v>
      </c>
      <c r="R27" s="66">
        <f t="shared" si="4"/>
        <v>0.8237026647966339</v>
      </c>
      <c r="S27" s="65">
        <f t="shared" si="5"/>
        <v>0.81290322580645158</v>
      </c>
      <c r="T27" s="66">
        <f t="shared" si="6"/>
        <v>0.64516129032258063</v>
      </c>
      <c r="U27" s="67">
        <v>167</v>
      </c>
      <c r="V27" s="68">
        <f t="shared" si="7"/>
        <v>18.476646706586827</v>
      </c>
      <c r="W27" s="68">
        <f t="shared" si="8"/>
        <v>3.13562874251497</v>
      </c>
      <c r="X27" s="68">
        <f t="shared" si="9"/>
        <v>21.612275449101798</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30" x14ac:dyDescent="0.2">
      <c r="A28" s="58" t="str">
        <f t="shared" si="13"/>
        <v/>
      </c>
      <c r="B28" s="50">
        <f t="shared" si="12"/>
        <v>2</v>
      </c>
      <c r="C28" s="50"/>
      <c r="D28" s="59" t="str">
        <f t="shared" si="2"/>
        <v>RBK02</v>
      </c>
      <c r="E28" s="144" t="s">
        <v>10173</v>
      </c>
      <c r="F28" s="60" t="s">
        <v>11110</v>
      </c>
      <c r="G28" s="78" t="s">
        <v>293</v>
      </c>
      <c r="H28" s="85" t="s">
        <v>309</v>
      </c>
      <c r="I28" s="61">
        <v>2139</v>
      </c>
      <c r="J28" s="62">
        <v>1851.5</v>
      </c>
      <c r="K28" s="62">
        <v>0</v>
      </c>
      <c r="L28" s="62">
        <v>0</v>
      </c>
      <c r="M28" s="62">
        <v>2139</v>
      </c>
      <c r="N28" s="62">
        <v>1765.25</v>
      </c>
      <c r="O28" s="63">
        <v>0</v>
      </c>
      <c r="P28" s="64">
        <v>0</v>
      </c>
      <c r="Q28" s="65">
        <f t="shared" si="3"/>
        <v>0.86559139784946237</v>
      </c>
      <c r="R28" s="66" t="str">
        <f t="shared" si="4"/>
        <v>-</v>
      </c>
      <c r="S28" s="65">
        <f t="shared" si="5"/>
        <v>0.82526881720430112</v>
      </c>
      <c r="T28" s="66" t="str">
        <f t="shared" si="6"/>
        <v>-</v>
      </c>
      <c r="U28" s="67">
        <v>127</v>
      </c>
      <c r="V28" s="68">
        <f t="shared" si="7"/>
        <v>28.478346456692915</v>
      </c>
      <c r="W28" s="68">
        <f t="shared" si="8"/>
        <v>0</v>
      </c>
      <c r="X28" s="68">
        <f t="shared" si="9"/>
        <v>28.478346456692915</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30" x14ac:dyDescent="0.2">
      <c r="A29" s="58" t="str">
        <f t="shared" si="13"/>
        <v/>
      </c>
      <c r="B29" s="50">
        <f t="shared" si="12"/>
        <v>0</v>
      </c>
      <c r="C29" s="50"/>
      <c r="D29" s="59" t="str">
        <f t="shared" si="2"/>
        <v>RBK02</v>
      </c>
      <c r="E29" s="144" t="s">
        <v>10173</v>
      </c>
      <c r="F29" s="60" t="s">
        <v>11111</v>
      </c>
      <c r="G29" s="78" t="s">
        <v>295</v>
      </c>
      <c r="H29" s="85"/>
      <c r="I29" s="61">
        <v>1069.5</v>
      </c>
      <c r="J29" s="62">
        <v>976.5</v>
      </c>
      <c r="K29" s="62">
        <v>713</v>
      </c>
      <c r="L29" s="62">
        <v>702.5</v>
      </c>
      <c r="M29" s="62">
        <v>713</v>
      </c>
      <c r="N29" s="62">
        <v>713</v>
      </c>
      <c r="O29" s="63">
        <v>356.5</v>
      </c>
      <c r="P29" s="64">
        <v>356.5</v>
      </c>
      <c r="Q29" s="65">
        <f t="shared" si="3"/>
        <v>0.91304347826086951</v>
      </c>
      <c r="R29" s="66">
        <f t="shared" si="4"/>
        <v>0.98527349228611505</v>
      </c>
      <c r="S29" s="65">
        <f t="shared" si="5"/>
        <v>1</v>
      </c>
      <c r="T29" s="66">
        <f t="shared" si="6"/>
        <v>1</v>
      </c>
      <c r="U29" s="67">
        <v>379</v>
      </c>
      <c r="V29" s="68">
        <f t="shared" si="7"/>
        <v>4.4577836411609502</v>
      </c>
      <c r="W29" s="68">
        <f t="shared" si="8"/>
        <v>2.7941952506596306</v>
      </c>
      <c r="X29" s="68">
        <f t="shared" si="9"/>
        <v>7.2519788918205803</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$Ax510:$Ax511</v>
      </c>
    </row>
    <row r="30" spans="1:54" ht="15" x14ac:dyDescent="0.2">
      <c r="A30" s="58" t="str">
        <f t="shared" si="13"/>
        <v/>
      </c>
      <c r="B30" s="50">
        <f t="shared" si="12"/>
        <v>2</v>
      </c>
      <c r="C30" s="50"/>
      <c r="D30" s="59" t="str">
        <f t="shared" si="2"/>
        <v>RBK02</v>
      </c>
      <c r="E30" s="144" t="s">
        <v>10173</v>
      </c>
      <c r="F30" s="60" t="s">
        <v>11112</v>
      </c>
      <c r="G30" s="78" t="s">
        <v>293</v>
      </c>
      <c r="H30" s="85"/>
      <c r="I30" s="61">
        <v>1426</v>
      </c>
      <c r="J30" s="62">
        <v>1338.5</v>
      </c>
      <c r="K30" s="62">
        <v>1426</v>
      </c>
      <c r="L30" s="62">
        <v>1273</v>
      </c>
      <c r="M30" s="62">
        <v>1069.5</v>
      </c>
      <c r="N30" s="62">
        <v>1081</v>
      </c>
      <c r="O30" s="63">
        <v>713</v>
      </c>
      <c r="P30" s="64">
        <v>713</v>
      </c>
      <c r="Q30" s="65">
        <f t="shared" si="3"/>
        <v>0.93863955119214582</v>
      </c>
      <c r="R30" s="66">
        <f t="shared" si="4"/>
        <v>0.89270687237026647</v>
      </c>
      <c r="S30" s="65">
        <f t="shared" si="5"/>
        <v>1.010752688172043</v>
      </c>
      <c r="T30" s="66">
        <f t="shared" si="6"/>
        <v>1</v>
      </c>
      <c r="U30" s="67">
        <v>582</v>
      </c>
      <c r="V30" s="68">
        <f t="shared" si="7"/>
        <v>4.1572164948453612</v>
      </c>
      <c r="W30" s="68">
        <f t="shared" si="8"/>
        <v>3.4123711340206184</v>
      </c>
      <c r="X30" s="68">
        <f t="shared" si="9"/>
        <v>7.5695876288659791</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30" x14ac:dyDescent="0.2">
      <c r="A31" s="58" t="str">
        <f t="shared" si="13"/>
        <v/>
      </c>
      <c r="B31" s="50">
        <f t="shared" si="12"/>
        <v>2</v>
      </c>
      <c r="C31" s="50"/>
      <c r="D31" s="59" t="str">
        <f t="shared" si="2"/>
        <v>RBK02</v>
      </c>
      <c r="E31" s="144" t="s">
        <v>10173</v>
      </c>
      <c r="F31" s="60" t="s">
        <v>11113</v>
      </c>
      <c r="G31" s="78" t="s">
        <v>8143</v>
      </c>
      <c r="H31" s="85" t="s">
        <v>306</v>
      </c>
      <c r="I31" s="61">
        <v>1426</v>
      </c>
      <c r="J31" s="62">
        <v>1380</v>
      </c>
      <c r="K31" s="62">
        <v>0</v>
      </c>
      <c r="L31" s="62">
        <v>0</v>
      </c>
      <c r="M31" s="62">
        <v>1426</v>
      </c>
      <c r="N31" s="62">
        <v>1219</v>
      </c>
      <c r="O31" s="63">
        <v>0</v>
      </c>
      <c r="P31" s="64">
        <v>0</v>
      </c>
      <c r="Q31" s="65">
        <f t="shared" si="3"/>
        <v>0.967741935483871</v>
      </c>
      <c r="R31" s="66" t="str">
        <f t="shared" si="4"/>
        <v>-</v>
      </c>
      <c r="S31" s="65">
        <f t="shared" si="5"/>
        <v>0.85483870967741937</v>
      </c>
      <c r="T31" s="66" t="str">
        <f t="shared" si="6"/>
        <v>-</v>
      </c>
      <c r="U31" s="67">
        <v>275</v>
      </c>
      <c r="V31" s="68">
        <f t="shared" si="7"/>
        <v>9.4509090909090911</v>
      </c>
      <c r="W31" s="68">
        <f t="shared" si="8"/>
        <v>0</v>
      </c>
      <c r="X31" s="68">
        <f t="shared" si="9"/>
        <v>9.4509090909090911</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2</v>
      </c>
      <c r="C32" s="50"/>
      <c r="D32" s="59" t="str">
        <f t="shared" si="2"/>
        <v>RBK02</v>
      </c>
      <c r="E32" s="144" t="s">
        <v>10173</v>
      </c>
      <c r="F32" s="60" t="s">
        <v>11114</v>
      </c>
      <c r="G32" s="78" t="s">
        <v>746</v>
      </c>
      <c r="H32" s="85" t="s">
        <v>293</v>
      </c>
      <c r="I32" s="61">
        <v>713</v>
      </c>
      <c r="J32" s="62">
        <v>771.5</v>
      </c>
      <c r="K32" s="62">
        <v>713</v>
      </c>
      <c r="L32" s="62">
        <v>557.5</v>
      </c>
      <c r="M32" s="62">
        <v>713</v>
      </c>
      <c r="N32" s="62">
        <v>713</v>
      </c>
      <c r="O32" s="63">
        <v>356.5</v>
      </c>
      <c r="P32" s="64">
        <v>345</v>
      </c>
      <c r="Q32" s="65">
        <f t="shared" si="3"/>
        <v>1.0820476858345021</v>
      </c>
      <c r="R32" s="66">
        <f t="shared" si="4"/>
        <v>0.78190743338008417</v>
      </c>
      <c r="S32" s="65">
        <f t="shared" si="5"/>
        <v>1</v>
      </c>
      <c r="T32" s="66">
        <f t="shared" si="6"/>
        <v>0.967741935483871</v>
      </c>
      <c r="U32" s="67">
        <v>308</v>
      </c>
      <c r="V32" s="68">
        <f t="shared" si="7"/>
        <v>4.8198051948051948</v>
      </c>
      <c r="W32" s="68">
        <f t="shared" si="8"/>
        <v>2.9301948051948052</v>
      </c>
      <c r="X32" s="68">
        <f t="shared" si="9"/>
        <v>7.75</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2</v>
      </c>
      <c r="C33" s="50"/>
      <c r="D33" s="59" t="str">
        <f t="shared" si="2"/>
        <v>RBK02</v>
      </c>
      <c r="E33" s="144" t="s">
        <v>10173</v>
      </c>
      <c r="F33" s="60" t="s">
        <v>11115</v>
      </c>
      <c r="G33" s="78" t="s">
        <v>8135</v>
      </c>
      <c r="H33" s="85"/>
      <c r="I33" s="61">
        <v>1486</v>
      </c>
      <c r="J33" s="62">
        <v>1815</v>
      </c>
      <c r="K33" s="62">
        <v>1069.5</v>
      </c>
      <c r="L33" s="62">
        <v>870</v>
      </c>
      <c r="M33" s="62">
        <v>1426</v>
      </c>
      <c r="N33" s="62">
        <v>1537.5</v>
      </c>
      <c r="O33" s="63">
        <v>1069.5</v>
      </c>
      <c r="P33" s="64">
        <v>879</v>
      </c>
      <c r="Q33" s="65">
        <f t="shared" si="3"/>
        <v>1.2213997308209961</v>
      </c>
      <c r="R33" s="66">
        <f t="shared" si="4"/>
        <v>0.8134642356241234</v>
      </c>
      <c r="S33" s="65">
        <f t="shared" si="5"/>
        <v>1.0781907433380085</v>
      </c>
      <c r="T33" s="66">
        <f t="shared" si="6"/>
        <v>0.82187938288920059</v>
      </c>
      <c r="U33" s="67">
        <v>726</v>
      </c>
      <c r="V33" s="68">
        <f t="shared" si="7"/>
        <v>4.6177685950413228</v>
      </c>
      <c r="W33" s="68">
        <f t="shared" si="8"/>
        <v>2.4090909090909092</v>
      </c>
      <c r="X33" s="68">
        <f t="shared" si="9"/>
        <v>7.026859504132231</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RBK02</v>
      </c>
      <c r="E34" s="144" t="s">
        <v>10173</v>
      </c>
      <c r="F34" s="60" t="s">
        <v>11116</v>
      </c>
      <c r="G34" s="78" t="s">
        <v>8135</v>
      </c>
      <c r="H34" s="85"/>
      <c r="I34" s="61">
        <v>1886</v>
      </c>
      <c r="J34" s="62">
        <v>1886</v>
      </c>
      <c r="K34" s="62">
        <v>207</v>
      </c>
      <c r="L34" s="62">
        <v>207</v>
      </c>
      <c r="M34" s="62">
        <v>1759.5</v>
      </c>
      <c r="N34" s="62">
        <v>1759.5</v>
      </c>
      <c r="O34" s="63">
        <v>299</v>
      </c>
      <c r="P34" s="64">
        <v>299</v>
      </c>
      <c r="Q34" s="65">
        <f t="shared" si="3"/>
        <v>1</v>
      </c>
      <c r="R34" s="66">
        <f t="shared" si="4"/>
        <v>1</v>
      </c>
      <c r="S34" s="65">
        <f t="shared" si="5"/>
        <v>1</v>
      </c>
      <c r="T34" s="66">
        <f t="shared" si="6"/>
        <v>1</v>
      </c>
      <c r="U34" s="67">
        <v>295</v>
      </c>
      <c r="V34" s="68">
        <f t="shared" si="7"/>
        <v>12.357627118644068</v>
      </c>
      <c r="W34" s="68">
        <f t="shared" si="8"/>
        <v>1.7152542372881356</v>
      </c>
      <c r="X34" s="68">
        <f t="shared" si="9"/>
        <v>14.072881355932203</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2</v>
      </c>
      <c r="C35" s="50"/>
      <c r="D35" s="59" t="str">
        <f t="shared" si="2"/>
        <v>RBK02</v>
      </c>
      <c r="E35" s="144" t="s">
        <v>10173</v>
      </c>
      <c r="F35" s="60" t="s">
        <v>11117</v>
      </c>
      <c r="G35" s="78" t="s">
        <v>310</v>
      </c>
      <c r="H35" s="85"/>
      <c r="I35" s="61">
        <v>1426</v>
      </c>
      <c r="J35" s="62">
        <v>1290</v>
      </c>
      <c r="K35" s="62">
        <v>1315.5</v>
      </c>
      <c r="L35" s="62">
        <v>1267</v>
      </c>
      <c r="M35" s="62">
        <v>1069.5</v>
      </c>
      <c r="N35" s="62">
        <v>1046.5</v>
      </c>
      <c r="O35" s="63">
        <v>713</v>
      </c>
      <c r="P35" s="64">
        <v>897</v>
      </c>
      <c r="Q35" s="65">
        <f t="shared" si="3"/>
        <v>0.90462833099579243</v>
      </c>
      <c r="R35" s="66">
        <f t="shared" si="4"/>
        <v>0.96313188901558344</v>
      </c>
      <c r="S35" s="65">
        <f t="shared" si="5"/>
        <v>0.978494623655914</v>
      </c>
      <c r="T35" s="66">
        <f t="shared" si="6"/>
        <v>1.2580645161290323</v>
      </c>
      <c r="U35" s="67">
        <v>764</v>
      </c>
      <c r="V35" s="68">
        <f t="shared" si="7"/>
        <v>3.0582460732984291</v>
      </c>
      <c r="W35" s="68">
        <f t="shared" si="8"/>
        <v>2.832460732984293</v>
      </c>
      <c r="X35" s="68">
        <f t="shared" si="9"/>
        <v>5.8907068062827221</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1"/>
      <c r="K37" s="61"/>
      <c r="L37" s="61"/>
      <c r="M37" s="61"/>
      <c r="N37" s="61"/>
      <c r="O37" s="61"/>
      <c r="P37" s="61"/>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32294.5</v>
      </c>
      <c r="J214" s="79">
        <f t="shared" si="58"/>
        <v>30712.25</v>
      </c>
      <c r="K214" s="79">
        <f t="shared" si="58"/>
        <v>25753.5</v>
      </c>
      <c r="L214" s="79">
        <f t="shared" si="58"/>
        <v>23795.850000000002</v>
      </c>
      <c r="M214" s="79">
        <f t="shared" si="58"/>
        <v>25990</v>
      </c>
      <c r="N214" s="79">
        <f t="shared" si="58"/>
        <v>24578.95</v>
      </c>
      <c r="O214" s="79">
        <f t="shared" si="58"/>
        <v>18894.5</v>
      </c>
      <c r="P214" s="79">
        <f>SUM(P14:P213)</f>
        <v>18463</v>
      </c>
      <c r="Q214" s="71"/>
      <c r="R214" s="66"/>
      <c r="S214" s="71"/>
      <c r="T214" s="66"/>
      <c r="U214" s="80">
        <f>SUM(U14:U213)</f>
        <v>13671</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RBK02</v>
      </c>
      <c r="B215" s="37" t="str">
        <f t="shared" ref="B215:B246" si="60">VLOOKUP($E14,$AX:$AX,1,0)</f>
        <v>MANOR HOSPITAL - RBK02</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0</v>
      </c>
      <c r="S215" s="51">
        <f t="shared" si="63"/>
        <v>0</v>
      </c>
      <c r="T215" s="51">
        <f t="shared" si="63"/>
        <v>0</v>
      </c>
      <c r="U215" s="51">
        <f>IF(AND(SUM(J14,L14,N14,P14)&gt;0,U14=0),1,0)</f>
        <v>0</v>
      </c>
      <c r="V215" s="51"/>
      <c r="W215" s="51"/>
      <c r="X215" s="51"/>
      <c r="Y215" s="37">
        <f>SUM(H215:T215)</f>
        <v>0</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RBK02</v>
      </c>
      <c r="B216" s="37" t="str">
        <f t="shared" si="60"/>
        <v>MANOR HOSPITAL - RBK02</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0</v>
      </c>
      <c r="T216" s="51">
        <f t="shared" si="63"/>
        <v>0</v>
      </c>
      <c r="U216" s="51">
        <f t="shared" ref="U216:U279" si="71">IF(AND(SUM(J15,L15,N15,P15)&gt;0,U15=0),1,0)</f>
        <v>0</v>
      </c>
      <c r="V216" s="51"/>
      <c r="W216" s="51"/>
      <c r="X216" s="51"/>
      <c r="Y216" s="37">
        <f t="shared" ref="Y216:Y279" si="72">SUM(H216:T216)</f>
        <v>0</v>
      </c>
      <c r="AC216" s="36">
        <f t="shared" ref="AC216:AC247" si="73">IF(Q14="",0, IF(Q14="-",0,IF(Q14&gt;100%,1,0)))</f>
        <v>0</v>
      </c>
      <c r="AE216" s="36">
        <f t="shared" ref="AE216:AG216" si="74">IF(R14="",0, IF(R14="-",0,IF(R14&gt;100%,1,0)))</f>
        <v>0</v>
      </c>
      <c r="AF216" s="36">
        <f t="shared" si="74"/>
        <v>0</v>
      </c>
      <c r="AG216" s="36">
        <f t="shared" si="74"/>
        <v>0</v>
      </c>
      <c r="AI216" s="37"/>
      <c r="AJ216" s="37"/>
      <c r="AK216" t="str">
        <f>CONCATENATE(D14,E14,F14)</f>
        <v>RBK02MANOR HOSPITAL - RBK02Acute Surgical Unit</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RBK02</v>
      </c>
      <c r="B217" s="37" t="str">
        <f t="shared" si="60"/>
        <v>MANOR HOSPITAL - RBK02</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1</v>
      </c>
      <c r="R217" s="51">
        <f t="shared" si="63"/>
        <v>0</v>
      </c>
      <c r="S217" s="51">
        <f t="shared" si="63"/>
        <v>0</v>
      </c>
      <c r="T217" s="51">
        <f t="shared" si="63"/>
        <v>1</v>
      </c>
      <c r="U217" s="51">
        <f t="shared" si="71"/>
        <v>0</v>
      </c>
      <c r="V217" s="51"/>
      <c r="W217" s="51"/>
      <c r="X217" s="51"/>
      <c r="Y217" s="37">
        <f t="shared" si="72"/>
        <v>2</v>
      </c>
      <c r="AC217" s="36">
        <f t="shared" si="73"/>
        <v>0</v>
      </c>
      <c r="AE217" s="36">
        <f t="shared" ref="AE217:AE226" si="78">IF(R15="",0, IF(R15="-",0,IF(R15&gt;100%,1,0)))</f>
        <v>0</v>
      </c>
      <c r="AF217" s="36">
        <f t="shared" ref="AF217:AF226" si="79">IF(S15="",0, IF(S15="-",0,IF(S15&gt;100%,1,0)))</f>
        <v>0</v>
      </c>
      <c r="AG217" s="36">
        <f t="shared" ref="AG217:AG226" si="80">IF(T15="",0, IF(T15="-",0,IF(T15&gt;100%,1,0)))</f>
        <v>0</v>
      </c>
      <c r="AH217" s="37"/>
      <c r="AI217" s="37"/>
      <c r="AJ217" s="37"/>
      <c r="AK217" t="str">
        <f>CONCATENATE(D15,E15,F15)</f>
        <v>RBK02MANOR HOSPITAL - RBK02Paediatric Assessment Unit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RBK02</v>
      </c>
      <c r="B218" s="37" t="str">
        <f t="shared" si="60"/>
        <v>MANOR HOSPITAL - RBK02</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0</v>
      </c>
      <c r="S218" s="51">
        <f t="shared" si="63"/>
        <v>0</v>
      </c>
      <c r="T218" s="51">
        <f t="shared" si="63"/>
        <v>1</v>
      </c>
      <c r="U218" s="51">
        <f t="shared" si="71"/>
        <v>0</v>
      </c>
      <c r="V218" s="51"/>
      <c r="W218" s="51"/>
      <c r="X218" s="51"/>
      <c r="Y218" s="37">
        <f t="shared" si="72"/>
        <v>1</v>
      </c>
      <c r="AC218" s="36">
        <f t="shared" si="73"/>
        <v>1</v>
      </c>
      <c r="AE218" s="36">
        <f t="shared" si="78"/>
        <v>0</v>
      </c>
      <c r="AF218" s="36">
        <f t="shared" si="79"/>
        <v>0</v>
      </c>
      <c r="AG218" s="36">
        <f t="shared" si="80"/>
        <v>1</v>
      </c>
      <c r="AH218" s="37"/>
      <c r="AI218" s="37"/>
      <c r="AJ218" s="37"/>
      <c r="AK218" t="str">
        <f>CONCATENATE(D16,E16,F16)</f>
        <v>RBK02MANOR HOSPITAL - RBK02Ward 01</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RBK02</v>
      </c>
      <c r="B219" s="37" t="str">
        <f t="shared" si="60"/>
        <v>MANOR HOSPITAL - RBK02</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1</v>
      </c>
      <c r="S219" s="51">
        <f t="shared" si="63"/>
        <v>1</v>
      </c>
      <c r="T219" s="51">
        <f t="shared" si="63"/>
        <v>1</v>
      </c>
      <c r="U219" s="51">
        <f t="shared" si="71"/>
        <v>0</v>
      </c>
      <c r="V219" s="51"/>
      <c r="W219" s="51"/>
      <c r="X219" s="51"/>
      <c r="Y219" s="37">
        <f t="shared" si="72"/>
        <v>4</v>
      </c>
      <c r="AC219" s="36">
        <f t="shared" si="73"/>
        <v>0</v>
      </c>
      <c r="AE219" s="36">
        <f t="shared" si="78"/>
        <v>0</v>
      </c>
      <c r="AF219" s="36">
        <f t="shared" si="79"/>
        <v>0</v>
      </c>
      <c r="AG219" s="36">
        <f t="shared" si="80"/>
        <v>1</v>
      </c>
      <c r="AH219" s="37"/>
      <c r="AI219" s="37"/>
      <c r="AJ219" s="37"/>
      <c r="AK219" t="str">
        <f>CONCATENATE(D17,E17,F17)</f>
        <v>RBK02MANOR HOSPITAL - RBK02Ward 02</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RBK02</v>
      </c>
      <c r="B220" s="37" t="str">
        <f t="shared" si="60"/>
        <v>MANOR HOSPITAL - RBK02</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1</v>
      </c>
      <c r="S220" s="51">
        <f t="shared" si="63"/>
        <v>0</v>
      </c>
      <c r="T220" s="51">
        <f t="shared" si="63"/>
        <v>1</v>
      </c>
      <c r="U220" s="51">
        <f t="shared" si="71"/>
        <v>0</v>
      </c>
      <c r="V220" s="51"/>
      <c r="W220" s="51"/>
      <c r="X220" s="51"/>
      <c r="Y220" s="37">
        <f t="shared" si="72"/>
        <v>2</v>
      </c>
      <c r="AC220" s="36">
        <f t="shared" si="73"/>
        <v>1</v>
      </c>
      <c r="AE220" s="36">
        <f t="shared" si="78"/>
        <v>1</v>
      </c>
      <c r="AF220" s="36">
        <f t="shared" si="79"/>
        <v>1</v>
      </c>
      <c r="AG220" s="36">
        <f t="shared" si="80"/>
        <v>1</v>
      </c>
      <c r="AH220" s="37"/>
      <c r="AI220" s="37"/>
      <c r="AJ220" s="37"/>
      <c r="AK220" t="str">
        <f t="shared" ref="AK220:AK280" si="85">CONCATENATE(D18,E18,F18)</f>
        <v>RBK02MANOR HOSPITAL - RBK02Ward 03</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RBK02</v>
      </c>
      <c r="B221" s="37" t="str">
        <f t="shared" si="60"/>
        <v>MANOR HOSPITAL - RBK02</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1</v>
      </c>
      <c r="AF221" s="36">
        <f t="shared" si="79"/>
        <v>0</v>
      </c>
      <c r="AG221" s="36">
        <f t="shared" si="80"/>
        <v>1</v>
      </c>
      <c r="AH221" s="37"/>
      <c r="AI221" s="37"/>
      <c r="AJ221" s="37"/>
      <c r="AK221" t="str">
        <f t="shared" si="85"/>
        <v>RBK02MANOR HOSPITAL - RBK02Ward 04</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RBK02</v>
      </c>
      <c r="B222" s="37" t="str">
        <f t="shared" si="60"/>
        <v>MANOR HOSPITAL - RBK02</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RBK02MANOR HOSPITAL - RBK02Acute Medical Unit</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RBK02</v>
      </c>
      <c r="B223" s="37" t="str">
        <f t="shared" si="60"/>
        <v>MANOR HOSPITAL - RBK02</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1</v>
      </c>
      <c r="S223" s="51">
        <f t="shared" si="63"/>
        <v>1</v>
      </c>
      <c r="T223" s="51">
        <f t="shared" si="63"/>
        <v>1</v>
      </c>
      <c r="U223" s="51">
        <f t="shared" si="71"/>
        <v>0</v>
      </c>
      <c r="V223" s="51"/>
      <c r="W223" s="51"/>
      <c r="X223" s="51"/>
      <c r="Y223" s="37">
        <f t="shared" si="72"/>
        <v>4</v>
      </c>
      <c r="AC223" s="36">
        <f t="shared" si="73"/>
        <v>0</v>
      </c>
      <c r="AE223" s="36">
        <f t="shared" si="78"/>
        <v>0</v>
      </c>
      <c r="AF223" s="36">
        <f t="shared" si="79"/>
        <v>0</v>
      </c>
      <c r="AG223" s="36">
        <f t="shared" si="80"/>
        <v>0</v>
      </c>
      <c r="AH223" s="37"/>
      <c r="AI223" s="37"/>
      <c r="AJ223" s="37"/>
      <c r="AK223" t="str">
        <f t="shared" si="85"/>
        <v>RBK02MANOR HOSPITAL - RBK02Ward 07</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RBK02</v>
      </c>
      <c r="B224" s="37" t="str">
        <f t="shared" si="60"/>
        <v>MANOR HOSPITAL - RBK02</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1</v>
      </c>
      <c r="T224" s="51">
        <f t="shared" si="63"/>
        <v>0</v>
      </c>
      <c r="U224" s="51">
        <f t="shared" si="71"/>
        <v>0</v>
      </c>
      <c r="V224" s="51"/>
      <c r="W224" s="51"/>
      <c r="X224" s="51"/>
      <c r="Y224" s="37">
        <f t="shared" si="72"/>
        <v>1</v>
      </c>
      <c r="AC224" s="36">
        <f t="shared" si="73"/>
        <v>1</v>
      </c>
      <c r="AE224" s="36">
        <f t="shared" si="78"/>
        <v>1</v>
      </c>
      <c r="AF224" s="36">
        <f t="shared" si="79"/>
        <v>0</v>
      </c>
      <c r="AG224" s="36">
        <f t="shared" si="80"/>
        <v>0</v>
      </c>
      <c r="AH224" s="37"/>
      <c r="AI224" s="37"/>
      <c r="AJ224" s="37"/>
      <c r="AK224" t="str">
        <f t="shared" si="85"/>
        <v>RBK02MANOR HOSPITAL - RBK02Surgical Assessment Unit</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RBK02</v>
      </c>
      <c r="B225" s="37" t="str">
        <f t="shared" si="60"/>
        <v>MANOR HOSPITAL - RBK02</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1</v>
      </c>
      <c r="AG225" s="36">
        <f t="shared" si="80"/>
        <v>0</v>
      </c>
      <c r="AH225" s="37"/>
      <c r="AI225" s="37"/>
      <c r="AJ225" s="37"/>
      <c r="AK225" t="str">
        <f t="shared" si="85"/>
        <v>RBK02MANOR HOSPITAL - RBK02Ward 09</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RBK02</v>
      </c>
      <c r="B226" s="37" t="str">
        <f t="shared" si="60"/>
        <v>MANOR HOSPITAL - RBK02</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1</v>
      </c>
      <c r="U226" s="51">
        <f t="shared" si="71"/>
        <v>0</v>
      </c>
      <c r="V226" s="51"/>
      <c r="W226" s="51"/>
      <c r="X226" s="51"/>
      <c r="Y226" s="37">
        <f t="shared" si="72"/>
        <v>1</v>
      </c>
      <c r="AC226" s="36">
        <f t="shared" si="73"/>
        <v>0</v>
      </c>
      <c r="AE226" s="36">
        <f t="shared" si="78"/>
        <v>0</v>
      </c>
      <c r="AF226" s="36">
        <f t="shared" si="79"/>
        <v>0</v>
      </c>
      <c r="AG226" s="36">
        <f t="shared" si="80"/>
        <v>0</v>
      </c>
      <c r="AH226" s="37"/>
      <c r="AK226" t="str">
        <f t="shared" si="85"/>
        <v>RBK02MANOR HOSPITAL - RBK02Ward 15</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str">
        <f t="shared" si="59"/>
        <v>RBK02</v>
      </c>
      <c r="B227" s="37" t="str">
        <f t="shared" si="60"/>
        <v>MANOR HOSPITAL - RBK02</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1</v>
      </c>
      <c r="AH227" s="37"/>
      <c r="AK227" t="str">
        <f t="shared" si="85"/>
        <v>RBK02MANOR HOSPITAL - RBK02Ward 16</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str">
        <f t="shared" si="59"/>
        <v>RBK02</v>
      </c>
      <c r="B228" s="37" t="str">
        <f t="shared" si="60"/>
        <v>MANOR HOSPITAL - RBK02</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RBK02MANOR HOSPITAL - RBK02Ward 17</v>
      </c>
      <c r="AL228" t="b">
        <f t="shared" si="75"/>
        <v>0</v>
      </c>
      <c r="AM228" s="37">
        <f t="shared" si="81"/>
        <v>0</v>
      </c>
      <c r="AN228" s="37" t="str">
        <f t="shared" si="76"/>
        <v>Complete</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str">
        <f t="shared" si="59"/>
        <v>RBK02</v>
      </c>
      <c r="B229" s="37" t="str">
        <f t="shared" si="60"/>
        <v>MANOR HOSPITAL - RBK02</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1</v>
      </c>
      <c r="S229" s="51">
        <f t="shared" si="63"/>
        <v>0</v>
      </c>
      <c r="T229" s="51">
        <f t="shared" si="63"/>
        <v>1</v>
      </c>
      <c r="U229" s="51">
        <f t="shared" si="71"/>
        <v>0</v>
      </c>
      <c r="V229" s="51"/>
      <c r="W229" s="51"/>
      <c r="X229" s="51"/>
      <c r="Y229" s="37">
        <f t="shared" si="72"/>
        <v>2</v>
      </c>
      <c r="AC229" s="36">
        <f t="shared" si="73"/>
        <v>0</v>
      </c>
      <c r="AE229" s="36">
        <f t="shared" si="86"/>
        <v>0</v>
      </c>
      <c r="AF229" s="36">
        <f t="shared" si="87"/>
        <v>0</v>
      </c>
      <c r="AG229" s="36">
        <f t="shared" si="88"/>
        <v>0</v>
      </c>
      <c r="AH229" s="37"/>
      <c r="AK229" t="str">
        <f t="shared" si="85"/>
        <v>RBK02MANOR HOSPITAL - RBK02Ward 18</v>
      </c>
      <c r="AL229" t="b">
        <f t="shared" si="75"/>
        <v>0</v>
      </c>
      <c r="AM229" s="37">
        <f t="shared" si="81"/>
        <v>0</v>
      </c>
      <c r="AN229" s="37" t="str">
        <f t="shared" si="76"/>
        <v>Complete</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str">
        <f t="shared" si="59"/>
        <v>RBK02</v>
      </c>
      <c r="B230" s="37" t="str">
        <f t="shared" si="60"/>
        <v>MANOR HOSPITAL - RBK02</v>
      </c>
      <c r="C230" s="37"/>
      <c r="D230" s="37">
        <f t="shared" si="83"/>
        <v>0</v>
      </c>
      <c r="E230" s="51">
        <f t="shared" si="64"/>
        <v>0</v>
      </c>
      <c r="F230" s="37">
        <f t="shared" si="65"/>
        <v>0</v>
      </c>
      <c r="G230" s="51">
        <f t="shared" si="66"/>
        <v>0</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RBK02MANOR HOSPITAL - RBK02Ward 19</v>
      </c>
      <c r="AL230" t="b">
        <f t="shared" si="75"/>
        <v>0</v>
      </c>
      <c r="AM230" s="37">
        <f t="shared" si="81"/>
        <v>0</v>
      </c>
      <c r="AN230" s="37" t="str">
        <f t="shared" si="76"/>
        <v>Complete</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str">
        <f t="shared" si="59"/>
        <v>RBK02</v>
      </c>
      <c r="B231" s="37" t="str">
        <f t="shared" si="60"/>
        <v>MANOR HOSPITAL - RBK02</v>
      </c>
      <c r="C231" s="37"/>
      <c r="D231" s="37">
        <f t="shared" si="83"/>
        <v>0</v>
      </c>
      <c r="E231" s="51">
        <f t="shared" si="64"/>
        <v>0</v>
      </c>
      <c r="F231" s="37">
        <f t="shared" si="65"/>
        <v>0</v>
      </c>
      <c r="G231" s="51">
        <f t="shared" si="66"/>
        <v>0</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1</v>
      </c>
      <c r="T231" s="51">
        <f t="shared" si="89"/>
        <v>0</v>
      </c>
      <c r="U231" s="51">
        <f t="shared" si="71"/>
        <v>0</v>
      </c>
      <c r="V231" s="51"/>
      <c r="W231" s="51"/>
      <c r="X231" s="51"/>
      <c r="Y231" s="37">
        <f t="shared" si="72"/>
        <v>1</v>
      </c>
      <c r="AC231" s="36">
        <f t="shared" si="73"/>
        <v>0</v>
      </c>
      <c r="AE231" s="36">
        <f t="shared" si="86"/>
        <v>0</v>
      </c>
      <c r="AF231" s="36">
        <f t="shared" si="87"/>
        <v>0</v>
      </c>
      <c r="AG231" s="36">
        <f t="shared" si="88"/>
        <v>0</v>
      </c>
      <c r="AH231" s="37"/>
      <c r="AK231" t="str">
        <f t="shared" si="85"/>
        <v>RBK02MANOR HOSPITAL - RBK02Ward 20A</v>
      </c>
      <c r="AL231" t="b">
        <f t="shared" si="75"/>
        <v>0</v>
      </c>
      <c r="AM231" s="37">
        <f t="shared" si="81"/>
        <v>0</v>
      </c>
      <c r="AN231" s="37" t="str">
        <f t="shared" si="76"/>
        <v>Complete</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str">
        <f t="shared" si="59"/>
        <v>RBK02</v>
      </c>
      <c r="B232" s="37" t="str">
        <f t="shared" si="60"/>
        <v>MANOR HOSPITAL - RBK02</v>
      </c>
      <c r="C232" s="37"/>
      <c r="D232" s="37">
        <f t="shared" si="83"/>
        <v>0</v>
      </c>
      <c r="E232" s="51">
        <f t="shared" si="64"/>
        <v>0</v>
      </c>
      <c r="F232" s="37">
        <f t="shared" si="65"/>
        <v>0</v>
      </c>
      <c r="G232" s="51">
        <f t="shared" si="66"/>
        <v>0</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1</v>
      </c>
      <c r="S232" s="51">
        <f t="shared" si="89"/>
        <v>0</v>
      </c>
      <c r="T232" s="51">
        <f t="shared" si="89"/>
        <v>1</v>
      </c>
      <c r="U232" s="51">
        <f t="shared" si="71"/>
        <v>0</v>
      </c>
      <c r="V232" s="51"/>
      <c r="W232" s="51"/>
      <c r="X232" s="51"/>
      <c r="Y232" s="37">
        <f t="shared" si="72"/>
        <v>2</v>
      </c>
      <c r="AC232" s="36">
        <f t="shared" si="73"/>
        <v>0</v>
      </c>
      <c r="AE232" s="36">
        <f t="shared" si="86"/>
        <v>0</v>
      </c>
      <c r="AF232" s="36">
        <f t="shared" si="87"/>
        <v>1</v>
      </c>
      <c r="AG232" s="36">
        <f t="shared" si="88"/>
        <v>0</v>
      </c>
      <c r="AH232" s="37"/>
      <c r="AK232" t="str">
        <f t="shared" si="85"/>
        <v>RBK02MANOR HOSPITAL - RBK02Ward 20B/20C</v>
      </c>
      <c r="AL232" t="b">
        <f t="shared" si="75"/>
        <v>0</v>
      </c>
      <c r="AM232" s="37">
        <f t="shared" si="81"/>
        <v>0</v>
      </c>
      <c r="AN232" s="37" t="str">
        <f t="shared" si="76"/>
        <v>Complete</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str">
        <f t="shared" si="59"/>
        <v>RBK02</v>
      </c>
      <c r="B233" s="37" t="str">
        <f t="shared" si="60"/>
        <v>MANOR HOSPITAL - RBK02</v>
      </c>
      <c r="C233" s="37"/>
      <c r="D233" s="37">
        <f t="shared" si="83"/>
        <v>0</v>
      </c>
      <c r="E233" s="51">
        <f t="shared" si="64"/>
        <v>0</v>
      </c>
      <c r="F233" s="37">
        <f t="shared" si="65"/>
        <v>0</v>
      </c>
      <c r="G233" s="51">
        <f t="shared" si="66"/>
        <v>0</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1</v>
      </c>
      <c r="R233" s="51">
        <f t="shared" si="89"/>
        <v>0</v>
      </c>
      <c r="S233" s="51">
        <f t="shared" si="89"/>
        <v>0</v>
      </c>
      <c r="T233" s="51">
        <f t="shared" si="89"/>
        <v>0</v>
      </c>
      <c r="U233" s="51">
        <f t="shared" si="71"/>
        <v>0</v>
      </c>
      <c r="V233" s="51"/>
      <c r="W233" s="51"/>
      <c r="X233" s="51"/>
      <c r="Y233" s="37">
        <f t="shared" si="72"/>
        <v>1</v>
      </c>
      <c r="AC233" s="36">
        <f t="shared" si="73"/>
        <v>0</v>
      </c>
      <c r="AE233" s="36">
        <f t="shared" si="86"/>
        <v>0</v>
      </c>
      <c r="AF233" s="36">
        <f t="shared" si="87"/>
        <v>0</v>
      </c>
      <c r="AG233" s="36">
        <f t="shared" si="88"/>
        <v>0</v>
      </c>
      <c r="AH233" s="37"/>
      <c r="AK233" t="str">
        <f t="shared" si="85"/>
        <v>RBK02MANOR HOSPITAL - RBK02Ward 21</v>
      </c>
      <c r="AL233" t="b">
        <f t="shared" si="75"/>
        <v>0</v>
      </c>
      <c r="AM233" s="37">
        <f t="shared" si="81"/>
        <v>0</v>
      </c>
      <c r="AN233" s="37" t="str">
        <f t="shared" si="76"/>
        <v>Complete</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str">
        <f t="shared" si="59"/>
        <v>RBK02</v>
      </c>
      <c r="B234" s="37" t="str">
        <f t="shared" si="60"/>
        <v>MANOR HOSPITAL - RBK02</v>
      </c>
      <c r="C234" s="37"/>
      <c r="D234" s="37">
        <f t="shared" si="83"/>
        <v>0</v>
      </c>
      <c r="E234" s="51">
        <f t="shared" si="64"/>
        <v>0</v>
      </c>
      <c r="F234" s="37">
        <f t="shared" si="65"/>
        <v>0</v>
      </c>
      <c r="G234" s="51">
        <f t="shared" si="66"/>
        <v>0</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1</v>
      </c>
      <c r="R234" s="51">
        <f t="shared" si="89"/>
        <v>0</v>
      </c>
      <c r="S234" s="51">
        <f t="shared" si="89"/>
        <v>1</v>
      </c>
      <c r="T234" s="51">
        <f t="shared" si="89"/>
        <v>0</v>
      </c>
      <c r="U234" s="51">
        <f t="shared" si="71"/>
        <v>0</v>
      </c>
      <c r="V234" s="51"/>
      <c r="W234" s="51"/>
      <c r="X234" s="51"/>
      <c r="Y234" s="37">
        <f t="shared" si="72"/>
        <v>2</v>
      </c>
      <c r="AC234" s="36">
        <f t="shared" si="73"/>
        <v>1</v>
      </c>
      <c r="AE234" s="36">
        <f t="shared" si="86"/>
        <v>0</v>
      </c>
      <c r="AF234" s="36">
        <f t="shared" si="87"/>
        <v>0</v>
      </c>
      <c r="AG234" s="36">
        <f t="shared" si="88"/>
        <v>0</v>
      </c>
      <c r="AH234" s="37"/>
      <c r="AK234" t="str">
        <f t="shared" si="85"/>
        <v>RBK02MANOR HOSPITAL - RBK02Ward 23</v>
      </c>
      <c r="AL234" t="b">
        <f t="shared" si="75"/>
        <v>0</v>
      </c>
      <c r="AM234" s="37">
        <f t="shared" si="81"/>
        <v>0</v>
      </c>
      <c r="AN234" s="37" t="str">
        <f t="shared" si="76"/>
        <v>Complete</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str">
        <f t="shared" si="59"/>
        <v>RBK02</v>
      </c>
      <c r="B235" s="37" t="str">
        <f t="shared" si="60"/>
        <v>MANOR HOSPITAL - RBK02</v>
      </c>
      <c r="C235" s="37"/>
      <c r="D235" s="37">
        <f t="shared" si="83"/>
        <v>0</v>
      </c>
      <c r="E235" s="51">
        <f t="shared" si="64"/>
        <v>0</v>
      </c>
      <c r="F235" s="37">
        <f t="shared" si="65"/>
        <v>0</v>
      </c>
      <c r="G235" s="51">
        <f t="shared" si="66"/>
        <v>0</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1</v>
      </c>
      <c r="AE235" s="36">
        <f t="shared" si="86"/>
        <v>0</v>
      </c>
      <c r="AF235" s="36">
        <f t="shared" si="87"/>
        <v>1</v>
      </c>
      <c r="AG235" s="36">
        <f t="shared" si="88"/>
        <v>0</v>
      </c>
      <c r="AH235" s="37"/>
      <c r="AK235" t="str">
        <f t="shared" si="85"/>
        <v>RBK02MANOR HOSPITAL - RBK02Wards 24/25</v>
      </c>
      <c r="AL235" t="b">
        <f t="shared" si="75"/>
        <v>0</v>
      </c>
      <c r="AM235" s="37">
        <f t="shared" si="81"/>
        <v>0</v>
      </c>
      <c r="AN235" s="37" t="str">
        <f t="shared" si="76"/>
        <v>Complete</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str">
        <f t="shared" si="59"/>
        <v>RBK02</v>
      </c>
      <c r="B236" s="37" t="str">
        <f t="shared" si="60"/>
        <v>MANOR HOSPITAL - RBK02</v>
      </c>
      <c r="C236" s="37"/>
      <c r="D236" s="37">
        <f t="shared" si="83"/>
        <v>0</v>
      </c>
      <c r="E236" s="51">
        <f t="shared" si="64"/>
        <v>0</v>
      </c>
      <c r="F236" s="37">
        <f t="shared" si="65"/>
        <v>0</v>
      </c>
      <c r="G236" s="51">
        <f t="shared" si="66"/>
        <v>0</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1</v>
      </c>
      <c r="U236" s="51">
        <f t="shared" si="71"/>
        <v>0</v>
      </c>
      <c r="V236" s="51"/>
      <c r="W236" s="51"/>
      <c r="X236" s="51"/>
      <c r="Y236" s="37">
        <f t="shared" si="72"/>
        <v>1</v>
      </c>
      <c r="AC236" s="36">
        <f t="shared" si="73"/>
        <v>0</v>
      </c>
      <c r="AE236" s="36">
        <f t="shared" si="86"/>
        <v>0</v>
      </c>
      <c r="AF236" s="36">
        <f t="shared" si="87"/>
        <v>0</v>
      </c>
      <c r="AG236" s="36">
        <f t="shared" si="88"/>
        <v>0</v>
      </c>
      <c r="AH236" s="37"/>
      <c r="AK236" t="str">
        <f t="shared" si="85"/>
        <v>RBK02MANOR HOSPITAL - RBK02Ward 28</v>
      </c>
      <c r="AL236" t="b">
        <f t="shared" si="75"/>
        <v>0</v>
      </c>
      <c r="AM236" s="37">
        <f t="shared" si="81"/>
        <v>0</v>
      </c>
      <c r="AN236" s="37" t="str">
        <f t="shared" si="76"/>
        <v>Complete</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1</v>
      </c>
      <c r="AH237" s="37"/>
      <c r="AK237" t="str">
        <f t="shared" si="85"/>
        <v>RBK02MANOR HOSPITAL - RBK02Ward 29</v>
      </c>
      <c r="AL237" t="b">
        <f t="shared" si="75"/>
        <v>0</v>
      </c>
      <c r="AM237" s="37">
        <f t="shared" si="81"/>
        <v>0</v>
      </c>
      <c r="AN237" s="37" t="str">
        <f t="shared" si="76"/>
        <v>Complete</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5</v>
      </c>
      <c r="AE417" s="36">
        <f t="shared" ref="AE417:AG417" si="202">SUM(AE216:AE415)</f>
        <v>3</v>
      </c>
      <c r="AF417" s="36">
        <f t="shared" si="202"/>
        <v>4</v>
      </c>
      <c r="AG417" s="36">
        <f t="shared" si="202"/>
        <v>6</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f t="shared" si="416"/>
        <v>0</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f t="shared" si="416"/>
        <v>0</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f t="shared" si="416"/>
        <v>0</v>
      </c>
      <c r="E642" s="143">
        <f t="shared" si="416"/>
        <v>0</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f t="shared" si="416"/>
        <v>0</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f t="shared" si="416"/>
        <v>0</v>
      </c>
      <c r="E644" s="143">
        <f t="shared" si="416"/>
        <v>0</v>
      </c>
      <c r="AV644" s="115" t="str">
        <f t="shared" si="404"/>
        <v>RDRFINCHES</v>
      </c>
      <c r="AW644" s="116" t="s">
        <v>2864</v>
      </c>
      <c r="AX644" s="116" t="s">
        <v>2865</v>
      </c>
      <c r="AY644" s="116" t="s">
        <v>2864</v>
      </c>
      <c r="AZ644" s="116" t="s">
        <v>2865</v>
      </c>
      <c r="BA644" s="116" t="str">
        <f t="shared" si="405"/>
        <v>RDR</v>
      </c>
    </row>
    <row r="645" spans="4:53" hidden="1" x14ac:dyDescent="0.2">
      <c r="D645" s="143">
        <f t="shared" si="416"/>
        <v>0</v>
      </c>
      <c r="E645" s="143">
        <f t="shared" si="416"/>
        <v>0</v>
      </c>
      <c r="AV645" s="115" t="str">
        <f t="shared" si="404"/>
        <v>RDRGATWICK HEALTH CONTROL</v>
      </c>
      <c r="AW645" s="116" t="s">
        <v>2823</v>
      </c>
      <c r="AX645" s="116" t="s">
        <v>2824</v>
      </c>
      <c r="AY645" s="116" t="s">
        <v>2823</v>
      </c>
      <c r="AZ645" s="116" t="s">
        <v>2824</v>
      </c>
      <c r="BA645" s="116" t="str">
        <f t="shared" si="405"/>
        <v>RDR</v>
      </c>
    </row>
    <row r="646" spans="4:53" hidden="1" x14ac:dyDescent="0.2">
      <c r="D646" s="143">
        <f t="shared" si="416"/>
        <v>0</v>
      </c>
      <c r="E646" s="143">
        <f t="shared" si="416"/>
        <v>0</v>
      </c>
      <c r="AV646" s="115" t="str">
        <f t="shared" si="404"/>
        <v>RDRHAZEL COTTAGE</v>
      </c>
      <c r="AW646" s="116" t="s">
        <v>2846</v>
      </c>
      <c r="AX646" s="116" t="s">
        <v>2847</v>
      </c>
      <c r="AY646" s="116" t="s">
        <v>2846</v>
      </c>
      <c r="AZ646" s="116" t="s">
        <v>2847</v>
      </c>
      <c r="BA646" s="116" t="str">
        <f t="shared" si="405"/>
        <v>RDR</v>
      </c>
    </row>
    <row r="647" spans="4:53" hidden="1" x14ac:dyDescent="0.2">
      <c r="D647" s="143">
        <f t="shared" si="416"/>
        <v>0</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f t="shared" si="416"/>
        <v>0</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f t="shared" si="416"/>
        <v>0</v>
      </c>
      <c r="E649" s="143">
        <f t="shared" si="416"/>
        <v>0</v>
      </c>
      <c r="AV649" s="115" t="str">
        <f t="shared" si="404"/>
        <v>RDRHORSHAM MIU</v>
      </c>
      <c r="AW649" s="116" t="s">
        <v>2842</v>
      </c>
      <c r="AX649" s="116" t="s">
        <v>2843</v>
      </c>
      <c r="AY649" s="116" t="s">
        <v>2842</v>
      </c>
      <c r="AZ649" s="116" t="s">
        <v>2843</v>
      </c>
      <c r="BA649" s="116" t="str">
        <f t="shared" si="405"/>
        <v>RDR</v>
      </c>
    </row>
    <row r="650" spans="4:53" hidden="1" x14ac:dyDescent="0.2">
      <c r="D650" s="143">
        <f t="shared" si="416"/>
        <v>0</v>
      </c>
      <c r="E650" s="143">
        <f t="shared" si="416"/>
        <v>0</v>
      </c>
      <c r="AV650" s="115" t="str">
        <f t="shared" si="404"/>
        <v>RDRICATS CRAWLEY</v>
      </c>
      <c r="AW650" s="116" t="s">
        <v>2827</v>
      </c>
      <c r="AX650" s="116" t="s">
        <v>2828</v>
      </c>
      <c r="AY650" s="116" t="s">
        <v>2827</v>
      </c>
      <c r="AZ650" s="116" t="s">
        <v>2828</v>
      </c>
      <c r="BA650" s="116" t="str">
        <f t="shared" si="405"/>
        <v>RDR</v>
      </c>
    </row>
    <row r="651" spans="4:53" hidden="1" x14ac:dyDescent="0.2">
      <c r="D651" s="143">
        <f t="shared" si="416"/>
        <v>0</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f t="shared" si="416"/>
        <v>0</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f t="shared" si="416"/>
        <v>0</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8:N8"/>
    <mergeCell ref="F5:J5"/>
    <mergeCell ref="F9:N9"/>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RBK02</v>
      </c>
      <c r="B2" s="93" t="str">
        <f>IF(ISBLANK('Trust - Frontsheet'!E14),"",'Trust - Frontsheet'!E14)</f>
        <v>MANOR HOSPITAL - RBK02</v>
      </c>
      <c r="C2" s="93" t="str">
        <f>IF(ISBLANK('Trust - Frontsheet'!F14),"","'" &amp; 'Trust - Frontsheet'!F14 &amp; "'")</f>
        <v>'Acute Surgical Unit'</v>
      </c>
      <c r="D2" s="93" t="str">
        <f>IF(ISBLANK('Trust - Frontsheet'!G14),"",'Trust - Frontsheet'!G14)</f>
        <v>100 - GENERAL SURGERY</v>
      </c>
      <c r="E2" s="93" t="str">
        <f>IF(ISBLANK('Trust - Frontsheet'!H14),"",'Trust - Frontsheet'!H14)</f>
        <v/>
      </c>
      <c r="F2" s="93">
        <f>'Trust - Frontsheet'!I14</f>
        <v>2495.5</v>
      </c>
      <c r="G2" s="93">
        <f>'Trust - Frontsheet'!J14</f>
        <v>2260</v>
      </c>
      <c r="H2" s="93">
        <f>'Trust - Frontsheet'!K14</f>
        <v>2015</v>
      </c>
      <c r="I2" s="93">
        <f>'Trust - Frontsheet'!L14</f>
        <v>1956</v>
      </c>
      <c r="J2" s="93">
        <f>'Trust - Frontsheet'!M14</f>
        <v>1782.5</v>
      </c>
      <c r="K2" s="93">
        <f>'Trust - Frontsheet'!N14</f>
        <v>1702.5</v>
      </c>
      <c r="L2" s="93">
        <f>'Trust - Frontsheet'!O14</f>
        <v>1759.5</v>
      </c>
      <c r="M2" s="93">
        <f>'Trust - Frontsheet'!P14</f>
        <v>1642.5</v>
      </c>
      <c r="N2" s="93">
        <f>IF(OR('Trust - Frontsheet'!Q14="",'Trust - Frontsheet'!Q14="-"),0,('Trust - Frontsheet'!Q14))</f>
        <v>0.90563013424163497</v>
      </c>
      <c r="O2" s="93">
        <f>IF(OR('Trust - Frontsheet'!R14="",'Trust - Frontsheet'!R14="-"),0,('Trust - Frontsheet'!R14))</f>
        <v>0.97071960297766746</v>
      </c>
      <c r="P2" s="93">
        <f>IF(OR('Trust - Frontsheet'!S14="",'Trust - Frontsheet'!S14="-"),0,('Trust - Frontsheet'!S14))</f>
        <v>0.95511921458625526</v>
      </c>
      <c r="Q2" s="93">
        <f>IF(OR('Trust - Frontsheet'!T14="",'Trust - Frontsheet'!T14="-"),0,('Trust - Frontsheet'!T14))</f>
        <v>0.93350383631713552</v>
      </c>
      <c r="R2" s="93">
        <f>'Trust - Frontsheet'!U14</f>
        <v>1071</v>
      </c>
      <c r="S2" s="93">
        <f>IF(OR('Trust - Frontsheet'!V14="",'Trust - Frontsheet'!V14="-"),0,('Trust - Frontsheet'!V14))</f>
        <v>3.6998132586367882</v>
      </c>
      <c r="T2" s="93">
        <f>IF(OR('Trust - Frontsheet'!W14="",'Trust - Frontsheet'!W14="-"),0,('Trust - Frontsheet'!W14))</f>
        <v>3.3599439775910365</v>
      </c>
      <c r="U2" s="93">
        <f>IF(OR('Trust - Frontsheet'!X14="",'Trust - Frontsheet'!X14="-"),0,('Trust - Frontsheet'!X14))</f>
        <v>7.0597572362278243</v>
      </c>
      <c r="V2" s="93" t="str">
        <f>IF(A2="","",(IF(ISBLANK('Trust - Frontsheet'!F9),"",'Trust - Frontsheet'!F9)))</f>
        <v>https://www.walsallhealthcare.nhs.uk/trust-staffing.aspx</v>
      </c>
    </row>
    <row r="3" spans="1:22" s="93" customFormat="1" x14ac:dyDescent="0.2">
      <c r="A3" s="93" t="str">
        <f>IF('Trust - Frontsheet'!D15=0,"",IF('Trust - Frontsheet'!D15="","",'Trust - Frontsheet'!D15))</f>
        <v>RBK02</v>
      </c>
      <c r="B3" s="93" t="str">
        <f>IF(ISBLANK('Trust - Frontsheet'!E15),"",'Trust - Frontsheet'!E15)</f>
        <v>MANOR HOSPITAL - RBK02</v>
      </c>
      <c r="C3" s="93" t="str">
        <f>IF(ISBLANK('Trust - Frontsheet'!F15),"","'" &amp; 'Trust - Frontsheet'!F15 &amp; "'")</f>
        <v>'Paediatric Assessment Unit'</v>
      </c>
      <c r="D3" s="93" t="str">
        <f>IF(ISBLANK('Trust - Frontsheet'!G15),"",'Trust - Frontsheet'!G15)</f>
        <v>420 - PAEDIATRICS</v>
      </c>
      <c r="E3" s="93" t="str">
        <f>IF(ISBLANK('Trust - Frontsheet'!H15),"",'Trust - Frontsheet'!H15)</f>
        <v>171 - PAEDIATRIC SURGERY</v>
      </c>
      <c r="F3" s="93">
        <f>'Trust - Frontsheet'!I15</f>
        <v>713</v>
      </c>
      <c r="G3" s="93">
        <f>'Trust - Frontsheet'!J15</f>
        <v>713</v>
      </c>
      <c r="H3" s="93">
        <f>'Trust - Frontsheet'!K15</f>
        <v>1069.5</v>
      </c>
      <c r="I3" s="93">
        <f>'Trust - Frontsheet'!L15</f>
        <v>996.5</v>
      </c>
      <c r="J3" s="93">
        <f>'Trust - Frontsheet'!M15</f>
        <v>713</v>
      </c>
      <c r="K3" s="93">
        <f>'Trust - Frontsheet'!N15</f>
        <v>690</v>
      </c>
      <c r="L3" s="93">
        <f>'Trust - Frontsheet'!O15</f>
        <v>1069.5</v>
      </c>
      <c r="M3" s="93">
        <f>'Trust - Frontsheet'!P15</f>
        <v>1023.5</v>
      </c>
      <c r="N3" s="93">
        <f>IF(OR('Trust - Frontsheet'!Q15="",'Trust - Frontsheet'!Q15="-"),0,('Trust - Frontsheet'!Q15))</f>
        <v>1</v>
      </c>
      <c r="O3" s="93">
        <f>IF(OR('Trust - Frontsheet'!R15="",'Trust - Frontsheet'!R15="-"),0,('Trust - Frontsheet'!R15))</f>
        <v>0.93174380551659652</v>
      </c>
      <c r="P3" s="93">
        <f>IF(OR('Trust - Frontsheet'!S15="",'Trust - Frontsheet'!S15="-"),0,('Trust - Frontsheet'!S15))</f>
        <v>0.967741935483871</v>
      </c>
      <c r="Q3" s="93">
        <f>IF(OR('Trust - Frontsheet'!T15="",'Trust - Frontsheet'!T15="-"),0,('Trust - Frontsheet'!T15))</f>
        <v>0.956989247311828</v>
      </c>
      <c r="R3" s="93">
        <f>'Trust - Frontsheet'!U15</f>
        <v>30</v>
      </c>
      <c r="S3" s="93">
        <f>IF(OR('Trust - Frontsheet'!V15="",'Trust - Frontsheet'!V15="-"),0,('Trust - Frontsheet'!V15))</f>
        <v>46.766666666666666</v>
      </c>
      <c r="T3" s="93">
        <f>IF(OR('Trust - Frontsheet'!W15="",'Trust - Frontsheet'!W15="-"),0,('Trust - Frontsheet'!W15))</f>
        <v>67.333333333333329</v>
      </c>
      <c r="U3" s="93">
        <f>IF(OR('Trust - Frontsheet'!X15="",'Trust - Frontsheet'!X15="-"),0,('Trust - Frontsheet'!X15))</f>
        <v>114.1</v>
      </c>
      <c r="V3" s="93" t="str">
        <f>IF(A3="","",(IF(ISBLANK('Trust - Frontsheet'!F9),"",'Trust - Frontsheet'!F9)))</f>
        <v>https://www.walsallhealthcare.nhs.uk/trust-staffing.aspx</v>
      </c>
    </row>
    <row r="4" spans="1:22" s="93" customFormat="1" x14ac:dyDescent="0.2">
      <c r="A4" s="93" t="str">
        <f>IF('Trust - Frontsheet'!D16=0,"",IF('Trust - Frontsheet'!D16="","",'Trust - Frontsheet'!D16))</f>
        <v>RBK02</v>
      </c>
      <c r="B4" s="93" t="str">
        <f>IF(ISBLANK('Trust - Frontsheet'!E16),"",'Trust - Frontsheet'!E16)</f>
        <v>MANOR HOSPITAL - RBK02</v>
      </c>
      <c r="C4" s="93" t="str">
        <f>IF(ISBLANK('Trust - Frontsheet'!F16),"","'" &amp; 'Trust - Frontsheet'!F16 &amp; "'")</f>
        <v>'Ward 01'</v>
      </c>
      <c r="D4" s="93" t="str">
        <f>IF(ISBLANK('Trust - Frontsheet'!G16),"",'Trust - Frontsheet'!G16)</f>
        <v>400 - NEUROLOGY</v>
      </c>
      <c r="E4" s="93" t="str">
        <f>IF(ISBLANK('Trust - Frontsheet'!H16),"",'Trust - Frontsheet'!H16)</f>
        <v>300 - GENERAL MEDICINE</v>
      </c>
      <c r="F4" s="93">
        <f>'Trust - Frontsheet'!I16</f>
        <v>1426</v>
      </c>
      <c r="G4" s="93">
        <f>'Trust - Frontsheet'!J16</f>
        <v>1429</v>
      </c>
      <c r="H4" s="93">
        <f>'Trust - Frontsheet'!K16</f>
        <v>2012.5</v>
      </c>
      <c r="I4" s="93">
        <f>'Trust - Frontsheet'!L16</f>
        <v>1848.5</v>
      </c>
      <c r="J4" s="93">
        <f>'Trust - Frontsheet'!M16</f>
        <v>1069.5</v>
      </c>
      <c r="K4" s="93">
        <f>'Trust - Frontsheet'!N16</f>
        <v>1023.5</v>
      </c>
      <c r="L4" s="93">
        <f>'Trust - Frontsheet'!O16</f>
        <v>1380</v>
      </c>
      <c r="M4" s="93">
        <f>'Trust - Frontsheet'!P16</f>
        <v>1440.5</v>
      </c>
      <c r="N4" s="93">
        <f>IF(OR('Trust - Frontsheet'!Q16="",'Trust - Frontsheet'!Q16="-"),0,('Trust - Frontsheet'!Q16))</f>
        <v>1.0021037868162692</v>
      </c>
      <c r="O4" s="93">
        <f>IF(OR('Trust - Frontsheet'!R16="",'Trust - Frontsheet'!R16="-"),0,('Trust - Frontsheet'!R16))</f>
        <v>0.91850931677018632</v>
      </c>
      <c r="P4" s="93">
        <f>IF(OR('Trust - Frontsheet'!S16="",'Trust - Frontsheet'!S16="-"),0,('Trust - Frontsheet'!S16))</f>
        <v>0.956989247311828</v>
      </c>
      <c r="Q4" s="93">
        <f>IF(OR('Trust - Frontsheet'!T16="",'Trust - Frontsheet'!T16="-"),0,('Trust - Frontsheet'!T16))</f>
        <v>1.0438405797101449</v>
      </c>
      <c r="R4" s="93">
        <f>'Trust - Frontsheet'!U16</f>
        <v>1051</v>
      </c>
      <c r="S4" s="93">
        <f>IF(OR('Trust - Frontsheet'!V16="",'Trust - Frontsheet'!V16="-"),0,('Trust - Frontsheet'!V16))</f>
        <v>2.3334919124643196</v>
      </c>
      <c r="T4" s="93">
        <f>IF(OR('Trust - Frontsheet'!W16="",'Trust - Frontsheet'!W16="-"),0,('Trust - Frontsheet'!W16))</f>
        <v>3.1294005708848713</v>
      </c>
      <c r="U4" s="93">
        <f>IF(OR('Trust - Frontsheet'!X16="",'Trust - Frontsheet'!X16="-"),0,('Trust - Frontsheet'!X16))</f>
        <v>5.462892483349191</v>
      </c>
      <c r="V4" s="93" t="str">
        <f>IF(A4="","",(IF(ISBLANK('Trust - Frontsheet'!F9),"",'Trust - Frontsheet'!F9)))</f>
        <v>https://www.walsallhealthcare.nhs.uk/trust-staffing.aspx</v>
      </c>
    </row>
    <row r="5" spans="1:22" s="93" customFormat="1" x14ac:dyDescent="0.2">
      <c r="A5" s="93" t="str">
        <f>IF('Trust - Frontsheet'!D17=0,"",IF('Trust - Frontsheet'!D17="","",'Trust - Frontsheet'!D17))</f>
        <v>RBK02</v>
      </c>
      <c r="B5" s="93" t="str">
        <f>IF(ISBLANK('Trust - Frontsheet'!E17),"",'Trust - Frontsheet'!E17)</f>
        <v>MANOR HOSPITAL - RBK02</v>
      </c>
      <c r="C5" s="93" t="str">
        <f>IF(ISBLANK('Trust - Frontsheet'!F17),"","'" &amp; 'Trust - Frontsheet'!F17 &amp; "'")</f>
        <v>'Ward 02'</v>
      </c>
      <c r="D5" s="93" t="str">
        <f>IF(ISBLANK('Trust - Frontsheet'!G17),"",'Trust - Frontsheet'!G17)</f>
        <v>300 - GENERAL MEDICINE</v>
      </c>
      <c r="E5" s="93" t="str">
        <f>IF(ISBLANK('Trust - Frontsheet'!H17),"",'Trust - Frontsheet'!H17)</f>
        <v>430 - GERIATRIC MEDICINE</v>
      </c>
      <c r="F5" s="93">
        <f>'Trust - Frontsheet'!I17</f>
        <v>1426</v>
      </c>
      <c r="G5" s="93">
        <f>'Trust - Frontsheet'!J17</f>
        <v>1322</v>
      </c>
      <c r="H5" s="93">
        <f>'Trust - Frontsheet'!K17</f>
        <v>1782.5</v>
      </c>
      <c r="I5" s="93">
        <f>'Trust - Frontsheet'!L17</f>
        <v>1620.5</v>
      </c>
      <c r="J5" s="93">
        <f>'Trust - Frontsheet'!M17</f>
        <v>1069.5</v>
      </c>
      <c r="K5" s="93">
        <f>'Trust - Frontsheet'!N17</f>
        <v>1027.5</v>
      </c>
      <c r="L5" s="93">
        <f>'Trust - Frontsheet'!O17</f>
        <v>1069.5</v>
      </c>
      <c r="M5" s="93">
        <f>'Trust - Frontsheet'!P17</f>
        <v>1115.5</v>
      </c>
      <c r="N5" s="93">
        <f>IF(OR('Trust - Frontsheet'!Q17="",'Trust - Frontsheet'!Q17="-"),0,('Trust - Frontsheet'!Q17))</f>
        <v>0.9270687237026648</v>
      </c>
      <c r="O5" s="93">
        <f>IF(OR('Trust - Frontsheet'!R17="",'Trust - Frontsheet'!R17="-"),0,('Trust - Frontsheet'!R17))</f>
        <v>0.90911640953716688</v>
      </c>
      <c r="P5" s="93">
        <f>IF(OR('Trust - Frontsheet'!S17="",'Trust - Frontsheet'!S17="-"),0,('Trust - Frontsheet'!S17))</f>
        <v>0.96072931276297335</v>
      </c>
      <c r="Q5" s="93">
        <f>IF(OR('Trust - Frontsheet'!T17="",'Trust - Frontsheet'!T17="-"),0,('Trust - Frontsheet'!T17))</f>
        <v>1.043010752688172</v>
      </c>
      <c r="R5" s="93">
        <f>'Trust - Frontsheet'!U17</f>
        <v>1040</v>
      </c>
      <c r="S5" s="93">
        <f>IF(OR('Trust - Frontsheet'!V17="",'Trust - Frontsheet'!V17="-"),0,('Trust - Frontsheet'!V17))</f>
        <v>2.2591346153846152</v>
      </c>
      <c r="T5" s="93">
        <f>IF(OR('Trust - Frontsheet'!W17="",'Trust - Frontsheet'!W17="-"),0,('Trust - Frontsheet'!W17))</f>
        <v>2.6307692307692307</v>
      </c>
      <c r="U5" s="93">
        <f>IF(OR('Trust - Frontsheet'!X17="",'Trust - Frontsheet'!X17="-"),0,('Trust - Frontsheet'!X17))</f>
        <v>4.889903846153846</v>
      </c>
      <c r="V5" s="93" t="str">
        <f>IF(A5="","",(IF(ISBLANK('Trust - Frontsheet'!F9),"",'Trust - Frontsheet'!F9)))</f>
        <v>https://www.walsallhealthcare.nhs.uk/trust-staffing.aspx</v>
      </c>
    </row>
    <row r="6" spans="1:22" s="93" customFormat="1" x14ac:dyDescent="0.2">
      <c r="A6" s="93" t="str">
        <f>IF('Trust - Frontsheet'!D18=0,"",IF('Trust - Frontsheet'!D18="","",'Trust - Frontsheet'!D18))</f>
        <v>RBK02</v>
      </c>
      <c r="B6" s="93" t="str">
        <f>IF(ISBLANK('Trust - Frontsheet'!E18),"",'Trust - Frontsheet'!E18)</f>
        <v>MANOR HOSPITAL - RBK02</v>
      </c>
      <c r="C6" s="93" t="str">
        <f>IF(ISBLANK('Trust - Frontsheet'!F18),"","'" &amp; 'Trust - Frontsheet'!F18 &amp; "'")</f>
        <v>'Ward 03'</v>
      </c>
      <c r="D6" s="93" t="str">
        <f>IF(ISBLANK('Trust - Frontsheet'!G18),"",'Trust - Frontsheet'!G18)</f>
        <v>300 - GENERAL MEDICINE</v>
      </c>
      <c r="E6" s="93" t="str">
        <f>IF(ISBLANK('Trust - Frontsheet'!H18),"",'Trust - Frontsheet'!H18)</f>
        <v/>
      </c>
      <c r="F6" s="93">
        <f>'Trust - Frontsheet'!I18</f>
        <v>1069.5</v>
      </c>
      <c r="G6" s="93">
        <f>'Trust - Frontsheet'!J18</f>
        <v>1117.5</v>
      </c>
      <c r="H6" s="93">
        <f>'Trust - Frontsheet'!K18</f>
        <v>1782.5</v>
      </c>
      <c r="I6" s="93">
        <f>'Trust - Frontsheet'!L18</f>
        <v>1817.5</v>
      </c>
      <c r="J6" s="93">
        <f>'Trust - Frontsheet'!M18</f>
        <v>713</v>
      </c>
      <c r="K6" s="93">
        <f>'Trust - Frontsheet'!N18</f>
        <v>724.5</v>
      </c>
      <c r="L6" s="93">
        <f>'Trust - Frontsheet'!O18</f>
        <v>1069.5</v>
      </c>
      <c r="M6" s="93">
        <f>'Trust - Frontsheet'!P18</f>
        <v>1130.5</v>
      </c>
      <c r="N6" s="93">
        <f>IF(OR('Trust - Frontsheet'!Q18="",'Trust - Frontsheet'!Q18="-"),0,('Trust - Frontsheet'!Q18))</f>
        <v>1.0448807854137447</v>
      </c>
      <c r="O6" s="93">
        <f>IF(OR('Trust - Frontsheet'!R18="",'Trust - Frontsheet'!R18="-"),0,('Trust - Frontsheet'!R18))</f>
        <v>1.0196353436185133</v>
      </c>
      <c r="P6" s="93">
        <f>IF(OR('Trust - Frontsheet'!S18="",'Trust - Frontsheet'!S18="-"),0,('Trust - Frontsheet'!S18))</f>
        <v>1.0161290322580645</v>
      </c>
      <c r="Q6" s="93">
        <f>IF(OR('Trust - Frontsheet'!T18="",'Trust - Frontsheet'!T18="-"),0,('Trust - Frontsheet'!T18))</f>
        <v>1.0570359981299673</v>
      </c>
      <c r="R6" s="93">
        <f>'Trust - Frontsheet'!U18</f>
        <v>1045</v>
      </c>
      <c r="S6" s="93">
        <f>IF(OR('Trust - Frontsheet'!V18="",'Trust - Frontsheet'!V18="-"),0,('Trust - Frontsheet'!V18))</f>
        <v>1.7626794258373206</v>
      </c>
      <c r="T6" s="93">
        <f>IF(OR('Trust - Frontsheet'!W18="",'Trust - Frontsheet'!W18="-"),0,('Trust - Frontsheet'!W18))</f>
        <v>2.8210526315789473</v>
      </c>
      <c r="U6" s="93">
        <f>IF(OR('Trust - Frontsheet'!X18="",'Trust - Frontsheet'!X18="-"),0,('Trust - Frontsheet'!X18))</f>
        <v>4.5837320574162677</v>
      </c>
      <c r="V6" s="93" t="str">
        <f>IF(A6="","",(IF(ISBLANK('Trust - Frontsheet'!F9),"",'Trust - Frontsheet'!F9)))</f>
        <v>https://www.walsallhealthcare.nhs.uk/trust-staffing.aspx</v>
      </c>
    </row>
    <row r="7" spans="1:22" s="93" customFormat="1" x14ac:dyDescent="0.2">
      <c r="A7" s="93" t="str">
        <f>IF('Trust - Frontsheet'!D19=0,"",IF('Trust - Frontsheet'!D19="","",'Trust - Frontsheet'!D19))</f>
        <v>RBK02</v>
      </c>
      <c r="B7" s="93" t="str">
        <f>IF(ISBLANK('Trust - Frontsheet'!E19),"",'Trust - Frontsheet'!E19)</f>
        <v>MANOR HOSPITAL - RBK02</v>
      </c>
      <c r="C7" s="93" t="str">
        <f>IF(ISBLANK('Trust - Frontsheet'!F19),"","'" &amp; 'Trust - Frontsheet'!F19 &amp; "'")</f>
        <v>'Ward 04'</v>
      </c>
      <c r="D7" s="93" t="str">
        <f>IF(ISBLANK('Trust - Frontsheet'!G19),"",'Trust - Frontsheet'!G19)</f>
        <v>300 - GENERAL MEDICINE</v>
      </c>
      <c r="E7" s="93" t="str">
        <f>IF(ISBLANK('Trust - Frontsheet'!H19),"",'Trust - Frontsheet'!H19)</f>
        <v>430 - GERIATRIC MEDICINE</v>
      </c>
      <c r="F7" s="93">
        <f>'Trust - Frontsheet'!I19</f>
        <v>1069.5</v>
      </c>
      <c r="G7" s="93">
        <f>'Trust - Frontsheet'!J19</f>
        <v>1048</v>
      </c>
      <c r="H7" s="93">
        <f>'Trust - Frontsheet'!K19</f>
        <v>862.5</v>
      </c>
      <c r="I7" s="93">
        <f>'Trust - Frontsheet'!L19</f>
        <v>937.5</v>
      </c>
      <c r="J7" s="93">
        <f>'Trust - Frontsheet'!M19</f>
        <v>713</v>
      </c>
      <c r="K7" s="93">
        <f>'Trust - Frontsheet'!N19</f>
        <v>713</v>
      </c>
      <c r="L7" s="93">
        <f>'Trust - Frontsheet'!O19</f>
        <v>828</v>
      </c>
      <c r="M7" s="93">
        <f>'Trust - Frontsheet'!P19</f>
        <v>839.5</v>
      </c>
      <c r="N7" s="93">
        <f>IF(OR('Trust - Frontsheet'!Q19="",'Trust - Frontsheet'!Q19="-"),0,('Trust - Frontsheet'!Q19))</f>
        <v>0.97989714820009355</v>
      </c>
      <c r="O7" s="93">
        <f>IF(OR('Trust - Frontsheet'!R19="",'Trust - Frontsheet'!R19="-"),0,('Trust - Frontsheet'!R19))</f>
        <v>1.0869565217391304</v>
      </c>
      <c r="P7" s="93">
        <f>IF(OR('Trust - Frontsheet'!S19="",'Trust - Frontsheet'!S19="-"),0,('Trust - Frontsheet'!S19))</f>
        <v>1</v>
      </c>
      <c r="Q7" s="93">
        <f>IF(OR('Trust - Frontsheet'!T19="",'Trust - Frontsheet'!T19="-"),0,('Trust - Frontsheet'!T19))</f>
        <v>1.0138888888888888</v>
      </c>
      <c r="R7" s="93">
        <f>'Trust - Frontsheet'!U19</f>
        <v>602</v>
      </c>
      <c r="S7" s="93">
        <f>IF(OR('Trust - Frontsheet'!V19="",'Trust - Frontsheet'!V19="-"),0,('Trust - Frontsheet'!V19))</f>
        <v>2.9252491694352161</v>
      </c>
      <c r="T7" s="93">
        <f>IF(OR('Trust - Frontsheet'!W19="",'Trust - Frontsheet'!W19="-"),0,('Trust - Frontsheet'!W19))</f>
        <v>2.9518272425249168</v>
      </c>
      <c r="U7" s="93">
        <f>IF(OR('Trust - Frontsheet'!X19="",'Trust - Frontsheet'!X19="-"),0,('Trust - Frontsheet'!X19))</f>
        <v>5.8770764119601333</v>
      </c>
      <c r="V7" s="93" t="str">
        <f>IF(A7="","",(IF(ISBLANK('Trust - Frontsheet'!F9),"",'Trust - Frontsheet'!F9)))</f>
        <v>https://www.walsallhealthcare.nhs.uk/trust-staffing.aspx</v>
      </c>
    </row>
    <row r="8" spans="1:22" s="93" customFormat="1" x14ac:dyDescent="0.2">
      <c r="A8" s="93" t="str">
        <f>IF('Trust - Frontsheet'!D20=0,"",IF('Trust - Frontsheet'!D20="","",'Trust - Frontsheet'!D20))</f>
        <v>RBK02</v>
      </c>
      <c r="B8" s="93" t="str">
        <f>IF(ISBLANK('Trust - Frontsheet'!E20),"",'Trust - Frontsheet'!E20)</f>
        <v>MANOR HOSPITAL - RBK02</v>
      </c>
      <c r="C8" s="93" t="str">
        <f>IF(ISBLANK('Trust - Frontsheet'!F20),"","'" &amp; 'Trust - Frontsheet'!F20 &amp; "'")</f>
        <v>'Acute Medical Unit'</v>
      </c>
      <c r="D8" s="93" t="str">
        <f>IF(ISBLANK('Trust - Frontsheet'!G20),"",'Trust - Frontsheet'!G20)</f>
        <v>326 - ACUTE INTERNAL MEDICINE</v>
      </c>
      <c r="E8" s="93" t="str">
        <f>IF(ISBLANK('Trust - Frontsheet'!H20),"",'Trust - Frontsheet'!H20)</f>
        <v/>
      </c>
      <c r="F8" s="93">
        <f>'Trust - Frontsheet'!I20</f>
        <v>2541.5</v>
      </c>
      <c r="G8" s="93">
        <f>'Trust - Frontsheet'!J20</f>
        <v>2300.5</v>
      </c>
      <c r="H8" s="93">
        <f>'Trust - Frontsheet'!K20</f>
        <v>2852</v>
      </c>
      <c r="I8" s="93">
        <f>'Trust - Frontsheet'!L20</f>
        <v>2467.5</v>
      </c>
      <c r="J8" s="93">
        <f>'Trust - Frontsheet'!M20</f>
        <v>2495.5</v>
      </c>
      <c r="K8" s="93">
        <f>'Trust - Frontsheet'!N20</f>
        <v>2208.1999999999998</v>
      </c>
      <c r="L8" s="93">
        <f>'Trust - Frontsheet'!O20</f>
        <v>2495.5</v>
      </c>
      <c r="M8" s="93">
        <f>'Trust - Frontsheet'!P20</f>
        <v>2317</v>
      </c>
      <c r="N8" s="93">
        <f>IF(OR('Trust - Frontsheet'!Q20="",'Trust - Frontsheet'!Q20="-"),0,('Trust - Frontsheet'!Q20))</f>
        <v>0.90517410977769031</v>
      </c>
      <c r="O8" s="93">
        <f>IF(OR('Trust - Frontsheet'!R20="",'Trust - Frontsheet'!R20="-"),0,('Trust - Frontsheet'!R20))</f>
        <v>0.86518232819074337</v>
      </c>
      <c r="P8" s="93">
        <f>IF(OR('Trust - Frontsheet'!S20="",'Trust - Frontsheet'!S20="-"),0,('Trust - Frontsheet'!S20))</f>
        <v>0.88487277098777795</v>
      </c>
      <c r="Q8" s="93">
        <f>IF(OR('Trust - Frontsheet'!T20="",'Trust - Frontsheet'!T20="-"),0,('Trust - Frontsheet'!T20))</f>
        <v>0.92847124824684435</v>
      </c>
      <c r="R8" s="93">
        <f>'Trust - Frontsheet'!U20</f>
        <v>1162</v>
      </c>
      <c r="S8" s="93">
        <f>IF(OR('Trust - Frontsheet'!V20="",'Trust - Frontsheet'!V20="-"),0,('Trust - Frontsheet'!V20))</f>
        <v>3.8801204819277109</v>
      </c>
      <c r="T8" s="93">
        <f>IF(OR('Trust - Frontsheet'!W20="",'Trust - Frontsheet'!W20="-"),0,('Trust - Frontsheet'!W20))</f>
        <v>4.1174698795180724</v>
      </c>
      <c r="U8" s="93">
        <f>IF(OR('Trust - Frontsheet'!X20="",'Trust - Frontsheet'!X20="-"),0,('Trust - Frontsheet'!X20))</f>
        <v>7.9975903614457842</v>
      </c>
      <c r="V8" s="93" t="str">
        <f>IF(A8="","",(IF(ISBLANK('Trust - Frontsheet'!F9),"",'Trust - Frontsheet'!F9)))</f>
        <v>https://www.walsallhealthcare.nhs.uk/trust-staffing.aspx</v>
      </c>
    </row>
    <row r="9" spans="1:22" s="93" customFormat="1" x14ac:dyDescent="0.2">
      <c r="A9" s="93" t="str">
        <f>IF('Trust - Frontsheet'!D21=0,"",IF('Trust - Frontsheet'!D21="","",'Trust - Frontsheet'!D21))</f>
        <v>RBK02</v>
      </c>
      <c r="B9" s="93" t="str">
        <f>IF(ISBLANK('Trust - Frontsheet'!E21),"",'Trust - Frontsheet'!E21)</f>
        <v>MANOR HOSPITAL - RBK02</v>
      </c>
      <c r="C9" s="93" t="str">
        <f>IF(ISBLANK('Trust - Frontsheet'!F21),"","'" &amp; 'Trust - Frontsheet'!F21 &amp; "'")</f>
        <v>'Ward 07'</v>
      </c>
      <c r="D9" s="93" t="str">
        <f>IF(ISBLANK('Trust - Frontsheet'!G21),"",'Trust - Frontsheet'!G21)</f>
        <v>320 - CARDIOLOGY</v>
      </c>
      <c r="E9" s="93" t="str">
        <f>IF(ISBLANK('Trust - Frontsheet'!H21),"",'Trust - Frontsheet'!H21)</f>
        <v/>
      </c>
      <c r="F9" s="93">
        <f>'Trust - Frontsheet'!I21</f>
        <v>1426</v>
      </c>
      <c r="G9" s="93">
        <f>'Trust - Frontsheet'!J21</f>
        <v>1324</v>
      </c>
      <c r="H9" s="93">
        <f>'Trust - Frontsheet'!K21</f>
        <v>1426</v>
      </c>
      <c r="I9" s="93">
        <f>'Trust - Frontsheet'!L21</f>
        <v>1294.5</v>
      </c>
      <c r="J9" s="93">
        <f>'Trust - Frontsheet'!M21</f>
        <v>1069.5</v>
      </c>
      <c r="K9" s="93">
        <f>'Trust - Frontsheet'!N21</f>
        <v>1035</v>
      </c>
      <c r="L9" s="93">
        <f>'Trust - Frontsheet'!O21</f>
        <v>1069.5</v>
      </c>
      <c r="M9" s="93">
        <f>'Trust - Frontsheet'!P21</f>
        <v>1025.5</v>
      </c>
      <c r="N9" s="93">
        <f>IF(OR('Trust - Frontsheet'!Q21="",'Trust - Frontsheet'!Q21="-"),0,('Trust - Frontsheet'!Q21))</f>
        <v>0.92847124824684435</v>
      </c>
      <c r="O9" s="93">
        <f>IF(OR('Trust - Frontsheet'!R21="",'Trust - Frontsheet'!R21="-"),0,('Trust - Frontsheet'!R21))</f>
        <v>0.90778401122019636</v>
      </c>
      <c r="P9" s="93">
        <f>IF(OR('Trust - Frontsheet'!S21="",'Trust - Frontsheet'!S21="-"),0,('Trust - Frontsheet'!S21))</f>
        <v>0.967741935483871</v>
      </c>
      <c r="Q9" s="93">
        <f>IF(OR('Trust - Frontsheet'!T21="",'Trust - Frontsheet'!T21="-"),0,('Trust - Frontsheet'!T21))</f>
        <v>0.95885928003740062</v>
      </c>
      <c r="R9" s="93">
        <f>'Trust - Frontsheet'!U21</f>
        <v>673</v>
      </c>
      <c r="S9" s="93">
        <f>IF(OR('Trust - Frontsheet'!V21="",'Trust - Frontsheet'!V21="-"),0,('Trust - Frontsheet'!V21))</f>
        <v>3.5052005943536404</v>
      </c>
      <c r="T9" s="93">
        <f>IF(OR('Trust - Frontsheet'!W21="",'Trust - Frontsheet'!W21="-"),0,('Trust - Frontsheet'!W21))</f>
        <v>3.447251114413076</v>
      </c>
      <c r="U9" s="93">
        <f>IF(OR('Trust - Frontsheet'!X21="",'Trust - Frontsheet'!X21="-"),0,('Trust - Frontsheet'!X21))</f>
        <v>6.9524517087667164</v>
      </c>
      <c r="V9" s="93" t="str">
        <f>IF(A9="","",(IF(ISBLANK('Trust - Frontsheet'!F9),"",'Trust - Frontsheet'!F9)))</f>
        <v>https://www.walsallhealthcare.nhs.uk/trust-staffing.aspx</v>
      </c>
    </row>
    <row r="10" spans="1:22" s="93" customFormat="1" x14ac:dyDescent="0.2">
      <c r="A10" s="93" t="str">
        <f>IF('Trust - Frontsheet'!D22=0,"",IF('Trust - Frontsheet'!D22="","",'Trust - Frontsheet'!D22))</f>
        <v>RBK02</v>
      </c>
      <c r="B10" s="93" t="str">
        <f>IF(ISBLANK('Trust - Frontsheet'!E22),"",'Trust - Frontsheet'!E22)</f>
        <v>MANOR HOSPITAL - RBK02</v>
      </c>
      <c r="C10" s="93" t="str">
        <f>IF(ISBLANK('Trust - Frontsheet'!F22),"","'" &amp; 'Trust - Frontsheet'!F22 &amp; "'")</f>
        <v>'Surgical Assessment Unit'</v>
      </c>
      <c r="D10" s="93" t="str">
        <f>IF(ISBLANK('Trust - Frontsheet'!G22),"",'Trust - Frontsheet'!G22)</f>
        <v>100 - GENERAL SURGERY</v>
      </c>
      <c r="E10" s="93" t="str">
        <f>IF(ISBLANK('Trust - Frontsheet'!H22),"",'Trust - Frontsheet'!H22)</f>
        <v/>
      </c>
      <c r="F10" s="93">
        <f>'Trust - Frontsheet'!I22</f>
        <v>713</v>
      </c>
      <c r="G10" s="93">
        <f>'Trust - Frontsheet'!J22</f>
        <v>736</v>
      </c>
      <c r="H10" s="93">
        <f>'Trust - Frontsheet'!K22</f>
        <v>356.5</v>
      </c>
      <c r="I10" s="93">
        <f>'Trust - Frontsheet'!L22</f>
        <v>442</v>
      </c>
      <c r="J10" s="93">
        <f>'Trust - Frontsheet'!M22</f>
        <v>0</v>
      </c>
      <c r="K10" s="93">
        <f>'Trust - Frontsheet'!N22</f>
        <v>0</v>
      </c>
      <c r="L10" s="93">
        <f>'Trust - Frontsheet'!O22</f>
        <v>0</v>
      </c>
      <c r="M10" s="93">
        <f>'Trust - Frontsheet'!P22</f>
        <v>0</v>
      </c>
      <c r="N10" s="93">
        <f>IF(OR('Trust - Frontsheet'!Q22="",'Trust - Frontsheet'!Q22="-"),0,('Trust - Frontsheet'!Q22))</f>
        <v>1.032258064516129</v>
      </c>
      <c r="O10" s="93">
        <f>IF(OR('Trust - Frontsheet'!R22="",'Trust - Frontsheet'!R22="-"),0,('Trust - Frontsheet'!R22))</f>
        <v>1.2398316970546985</v>
      </c>
      <c r="P10" s="93">
        <f>IF(OR('Trust - Frontsheet'!S22="",'Trust - Frontsheet'!S22="-"),0,('Trust - Frontsheet'!S22))</f>
        <v>0</v>
      </c>
      <c r="Q10" s="93">
        <f>IF(OR('Trust - Frontsheet'!T22="",'Trust - Frontsheet'!T22="-"),0,('Trust - Frontsheet'!T22))</f>
        <v>0</v>
      </c>
      <c r="R10" s="93">
        <f>'Trust - Frontsheet'!U22</f>
        <v>11</v>
      </c>
      <c r="S10" s="93">
        <f>IF(OR('Trust - Frontsheet'!V22="",'Trust - Frontsheet'!V22="-"),0,('Trust - Frontsheet'!V22))</f>
        <v>66.909090909090907</v>
      </c>
      <c r="T10" s="93">
        <f>IF(OR('Trust - Frontsheet'!W22="",'Trust - Frontsheet'!W22="-"),0,('Trust - Frontsheet'!W22))</f>
        <v>40.18181818181818</v>
      </c>
      <c r="U10" s="93">
        <f>IF(OR('Trust - Frontsheet'!X22="",'Trust - Frontsheet'!X22="-"),0,('Trust - Frontsheet'!X22))</f>
        <v>107.09090909090909</v>
      </c>
      <c r="V10" s="93" t="str">
        <f>IF(A10="","",(IF(ISBLANK('Trust - Frontsheet'!F9),"",'Trust - Frontsheet'!F9)))</f>
        <v>https://www.walsallhealthcare.nhs.uk/trust-staffing.aspx</v>
      </c>
    </row>
    <row r="11" spans="1:22" s="93" customFormat="1" x14ac:dyDescent="0.2">
      <c r="A11" s="93" t="str">
        <f>IF('Trust - Frontsheet'!D23=0,"",IF('Trust - Frontsheet'!D23="","",'Trust - Frontsheet'!D23))</f>
        <v>RBK02</v>
      </c>
      <c r="B11" s="93" t="str">
        <f>IF(ISBLANK('Trust - Frontsheet'!E23),"",'Trust - Frontsheet'!E23)</f>
        <v>MANOR HOSPITAL - RBK02</v>
      </c>
      <c r="C11" s="93" t="str">
        <f>IF(ISBLANK('Trust - Frontsheet'!F23),"","'" &amp; 'Trust - Frontsheet'!F23 &amp; "'")</f>
        <v>'Ward 09'</v>
      </c>
      <c r="D11" s="93" t="str">
        <f>IF(ISBLANK('Trust - Frontsheet'!G23),"",'Trust - Frontsheet'!G23)</f>
        <v>110 - TRAUMA &amp; ORTHOPAEDICS</v>
      </c>
      <c r="E11" s="93" t="str">
        <f>IF(ISBLANK('Trust - Frontsheet'!H23),"",'Trust - Frontsheet'!H23)</f>
        <v/>
      </c>
      <c r="F11" s="93">
        <f>'Trust - Frontsheet'!I23</f>
        <v>1782.5</v>
      </c>
      <c r="G11" s="93">
        <f>'Trust - Frontsheet'!J23</f>
        <v>1633</v>
      </c>
      <c r="H11" s="93">
        <f>'Trust - Frontsheet'!K23</f>
        <v>1658.5</v>
      </c>
      <c r="I11" s="93">
        <f>'Trust - Frontsheet'!L23</f>
        <v>1504</v>
      </c>
      <c r="J11" s="93">
        <f>'Trust - Frontsheet'!M23</f>
        <v>1058</v>
      </c>
      <c r="K11" s="93">
        <f>'Trust - Frontsheet'!N23</f>
        <v>1069.5</v>
      </c>
      <c r="L11" s="93">
        <f>'Trust - Frontsheet'!O23</f>
        <v>1782.5</v>
      </c>
      <c r="M11" s="93">
        <f>'Trust - Frontsheet'!P23</f>
        <v>1771</v>
      </c>
      <c r="N11" s="93">
        <f>IF(OR('Trust - Frontsheet'!Q23="",'Trust - Frontsheet'!Q23="-"),0,('Trust - Frontsheet'!Q23))</f>
        <v>0.91612903225806452</v>
      </c>
      <c r="O11" s="93">
        <f>IF(OR('Trust - Frontsheet'!R23="",'Trust - Frontsheet'!R23="-"),0,('Trust - Frontsheet'!R23))</f>
        <v>0.90684353331323486</v>
      </c>
      <c r="P11" s="93">
        <f>IF(OR('Trust - Frontsheet'!S23="",'Trust - Frontsheet'!S23="-"),0,('Trust - Frontsheet'!S23))</f>
        <v>1.0108695652173914</v>
      </c>
      <c r="Q11" s="93">
        <f>IF(OR('Trust - Frontsheet'!T23="",'Trust - Frontsheet'!T23="-"),0,('Trust - Frontsheet'!T23))</f>
        <v>0.99354838709677418</v>
      </c>
      <c r="R11" s="93">
        <f>'Trust - Frontsheet'!U23</f>
        <v>939</v>
      </c>
      <c r="S11" s="93">
        <f>IF(OR('Trust - Frontsheet'!V23="",'Trust - Frontsheet'!V23="-"),0,('Trust - Frontsheet'!V23))</f>
        <v>2.8780617678381257</v>
      </c>
      <c r="T11" s="93">
        <f>IF(OR('Trust - Frontsheet'!W23="",'Trust - Frontsheet'!W23="-"),0,('Trust - Frontsheet'!W23))</f>
        <v>3.4877529286474975</v>
      </c>
      <c r="U11" s="93">
        <f>IF(OR('Trust - Frontsheet'!X23="",'Trust - Frontsheet'!X23="-"),0,('Trust - Frontsheet'!X23))</f>
        <v>6.3658146964856233</v>
      </c>
      <c r="V11" s="93" t="str">
        <f>IF(A11="","",(IF(ISBLANK('Trust - Frontsheet'!F9),"",'Trust - Frontsheet'!F9)))</f>
        <v>https://www.walsallhealthcare.nhs.uk/trust-staffing.aspx</v>
      </c>
    </row>
    <row r="12" spans="1:22" s="93" customFormat="1" x14ac:dyDescent="0.2">
      <c r="A12" s="93" t="str">
        <f>IF('Trust - Frontsheet'!D24=0,"",IF('Trust - Frontsheet'!D24="","",'Trust - Frontsheet'!D24))</f>
        <v>RBK02</v>
      </c>
      <c r="B12" s="93" t="str">
        <f>IF(ISBLANK('Trust - Frontsheet'!E24),"",'Trust - Frontsheet'!E24)</f>
        <v>MANOR HOSPITAL - RBK02</v>
      </c>
      <c r="C12" s="93" t="str">
        <f>IF(ISBLANK('Trust - Frontsheet'!F24),"","'" &amp; 'Trust - Frontsheet'!F24 &amp; "'")</f>
        <v>'Ward 15'</v>
      </c>
      <c r="D12" s="93" t="str">
        <f>IF(ISBLANK('Trust - Frontsheet'!G24),"",'Trust - Frontsheet'!G24)</f>
        <v>302 - ENDOCRINOLOGY</v>
      </c>
      <c r="E12" s="93" t="str">
        <f>IF(ISBLANK('Trust - Frontsheet'!H24),"",'Trust - Frontsheet'!H24)</f>
        <v>300 - GENERAL MEDICINE</v>
      </c>
      <c r="F12" s="93">
        <f>'Trust - Frontsheet'!I24</f>
        <v>1426</v>
      </c>
      <c r="G12" s="93">
        <f>'Trust - Frontsheet'!J24</f>
        <v>1349</v>
      </c>
      <c r="H12" s="93">
        <f>'Trust - Frontsheet'!K24</f>
        <v>1640</v>
      </c>
      <c r="I12" s="93">
        <f>'Trust - Frontsheet'!L24</f>
        <v>1501.5</v>
      </c>
      <c r="J12" s="93">
        <f>'Trust - Frontsheet'!M24</f>
        <v>1069.5</v>
      </c>
      <c r="K12" s="93">
        <f>'Trust - Frontsheet'!N24</f>
        <v>1023.5</v>
      </c>
      <c r="L12" s="93">
        <f>'Trust - Frontsheet'!O24</f>
        <v>1081</v>
      </c>
      <c r="M12" s="93">
        <f>'Trust - Frontsheet'!P24</f>
        <v>943</v>
      </c>
      <c r="N12" s="93">
        <f>IF(OR('Trust - Frontsheet'!Q24="",'Trust - Frontsheet'!Q24="-"),0,('Trust - Frontsheet'!Q24))</f>
        <v>0.9460028050490884</v>
      </c>
      <c r="O12" s="93">
        <f>IF(OR('Trust - Frontsheet'!R24="",'Trust - Frontsheet'!R24="-"),0,('Trust - Frontsheet'!R24))</f>
        <v>0.91554878048780486</v>
      </c>
      <c r="P12" s="93">
        <f>IF(OR('Trust - Frontsheet'!S24="",'Trust - Frontsheet'!S24="-"),0,('Trust - Frontsheet'!S24))</f>
        <v>0.956989247311828</v>
      </c>
      <c r="Q12" s="93">
        <f>IF(OR('Trust - Frontsheet'!T24="",'Trust - Frontsheet'!T24="-"),0,('Trust - Frontsheet'!T24))</f>
        <v>0.87234042553191493</v>
      </c>
      <c r="R12" s="93">
        <f>'Trust - Frontsheet'!U24</f>
        <v>864</v>
      </c>
      <c r="S12" s="93">
        <f>IF(OR('Trust - Frontsheet'!V24="",'Trust - Frontsheet'!V24="-"),0,('Trust - Frontsheet'!V24))</f>
        <v>2.745949074074074</v>
      </c>
      <c r="T12" s="93">
        <f>IF(OR('Trust - Frontsheet'!W24="",'Trust - Frontsheet'!W24="-"),0,('Trust - Frontsheet'!W24))</f>
        <v>2.8292824074074074</v>
      </c>
      <c r="U12" s="93">
        <f>IF(OR('Trust - Frontsheet'!X24="",'Trust - Frontsheet'!X24="-"),0,('Trust - Frontsheet'!X24))</f>
        <v>5.5752314814814818</v>
      </c>
      <c r="V12" s="93" t="str">
        <f>IF(A12="","",(IF(ISBLANK('Trust - Frontsheet'!F9),"",'Trust - Frontsheet'!F9)))</f>
        <v>https://www.walsallhealthcare.nhs.uk/trust-staffing.aspx</v>
      </c>
    </row>
    <row r="13" spans="1:22" s="93" customFormat="1" x14ac:dyDescent="0.2">
      <c r="A13" s="93" t="str">
        <f>IF('Trust - Frontsheet'!D25=0,"",IF('Trust - Frontsheet'!D25="","",'Trust - Frontsheet'!D25))</f>
        <v>RBK02</v>
      </c>
      <c r="B13" s="93" t="str">
        <f>IF(ISBLANK('Trust - Frontsheet'!E25),"",'Trust - Frontsheet'!E25)</f>
        <v>MANOR HOSPITAL - RBK02</v>
      </c>
      <c r="C13" s="93" t="str">
        <f>IF(ISBLANK('Trust - Frontsheet'!F25),"","'" &amp; 'Trust - Frontsheet'!F25 &amp; "'")</f>
        <v>'Ward 16'</v>
      </c>
      <c r="D13" s="93" t="str">
        <f>IF(ISBLANK('Trust - Frontsheet'!G25),"",'Trust - Frontsheet'!G25)</f>
        <v>301 - GASTROENTEROLOGY</v>
      </c>
      <c r="E13" s="93" t="str">
        <f>IF(ISBLANK('Trust - Frontsheet'!H25),"",'Trust - Frontsheet'!H25)</f>
        <v>300 - GENERAL MEDICINE</v>
      </c>
      <c r="F13" s="93">
        <f>'Trust - Frontsheet'!I25</f>
        <v>1426</v>
      </c>
      <c r="G13" s="93">
        <f>'Trust - Frontsheet'!J25</f>
        <v>1246.6500000000001</v>
      </c>
      <c r="H13" s="93">
        <f>'Trust - Frontsheet'!K25</f>
        <v>1426</v>
      </c>
      <c r="I13" s="93">
        <f>'Trust - Frontsheet'!L25</f>
        <v>1175.95</v>
      </c>
      <c r="J13" s="93">
        <f>'Trust - Frontsheet'!M25</f>
        <v>1069.5</v>
      </c>
      <c r="K13" s="93">
        <f>'Trust - Frontsheet'!N25</f>
        <v>1035</v>
      </c>
      <c r="L13" s="93">
        <f>'Trust - Frontsheet'!O25</f>
        <v>713</v>
      </c>
      <c r="M13" s="93">
        <f>'Trust - Frontsheet'!P25</f>
        <v>793.5</v>
      </c>
      <c r="N13" s="93">
        <f>IF(OR('Trust - Frontsheet'!Q25="",'Trust - Frontsheet'!Q25="-"),0,('Trust - Frontsheet'!Q25))</f>
        <v>0.8742286115007013</v>
      </c>
      <c r="O13" s="93">
        <f>IF(OR('Trust - Frontsheet'!R25="",'Trust - Frontsheet'!R25="-"),0,('Trust - Frontsheet'!R25))</f>
        <v>0.82464936886395512</v>
      </c>
      <c r="P13" s="93">
        <f>IF(OR('Trust - Frontsheet'!S25="",'Trust - Frontsheet'!S25="-"),0,('Trust - Frontsheet'!S25))</f>
        <v>0.967741935483871</v>
      </c>
      <c r="Q13" s="93">
        <f>IF(OR('Trust - Frontsheet'!T25="",'Trust - Frontsheet'!T25="-"),0,('Trust - Frontsheet'!T25))</f>
        <v>1.1129032258064515</v>
      </c>
      <c r="R13" s="93">
        <f>'Trust - Frontsheet'!U25</f>
        <v>789</v>
      </c>
      <c r="S13" s="93">
        <f>IF(OR('Trust - Frontsheet'!V25="",'Trust - Frontsheet'!V25="-"),0,('Trust - Frontsheet'!V25))</f>
        <v>2.8918250950570346</v>
      </c>
      <c r="T13" s="93">
        <f>IF(OR('Trust - Frontsheet'!W25="",'Trust - Frontsheet'!W25="-"),0,('Trust - Frontsheet'!W25))</f>
        <v>2.4961343472750319</v>
      </c>
      <c r="U13" s="93">
        <f>IF(OR('Trust - Frontsheet'!X25="",'Trust - Frontsheet'!X25="-"),0,('Trust - Frontsheet'!X25))</f>
        <v>5.3879594423320665</v>
      </c>
      <c r="V13" s="93" t="str">
        <f>IF(A13="","",(IF(ISBLANK('Trust - Frontsheet'!F9),"",'Trust - Frontsheet'!F9)))</f>
        <v>https://www.walsallhealthcare.nhs.uk/trust-staffing.aspx</v>
      </c>
    </row>
    <row r="14" spans="1:22" s="93" customFormat="1" x14ac:dyDescent="0.2">
      <c r="A14" s="93" t="str">
        <f>IF('Trust - Frontsheet'!D26=0,"",IF('Trust - Frontsheet'!D26="","",'Trust - Frontsheet'!D26))</f>
        <v>RBK02</v>
      </c>
      <c r="B14" s="93" t="str">
        <f>IF(ISBLANK('Trust - Frontsheet'!E26),"",'Trust - Frontsheet'!E26)</f>
        <v>MANOR HOSPITAL - RBK02</v>
      </c>
      <c r="C14" s="93" t="str">
        <f>IF(ISBLANK('Trust - Frontsheet'!F26),"","'" &amp; 'Trust - Frontsheet'!F26 &amp; "'")</f>
        <v>'Ward 17'</v>
      </c>
      <c r="D14" s="93" t="str">
        <f>IF(ISBLANK('Trust - Frontsheet'!G26),"",'Trust - Frontsheet'!G26)</f>
        <v>340 - RESPIRATORY MEDICINE</v>
      </c>
      <c r="E14" s="93" t="str">
        <f>IF(ISBLANK('Trust - Frontsheet'!H26),"",'Trust - Frontsheet'!H26)</f>
        <v>300 - GENERAL MEDICINE</v>
      </c>
      <c r="F14" s="93">
        <f>'Trust - Frontsheet'!I26</f>
        <v>1426</v>
      </c>
      <c r="G14" s="93">
        <f>'Trust - Frontsheet'!J26</f>
        <v>1288</v>
      </c>
      <c r="H14" s="93">
        <f>'Trust - Frontsheet'!K26</f>
        <v>1069.5</v>
      </c>
      <c r="I14" s="93">
        <f>'Trust - Frontsheet'!L26</f>
        <v>1063.25</v>
      </c>
      <c r="J14" s="93">
        <f>'Trust - Frontsheet'!M26</f>
        <v>1069.5</v>
      </c>
      <c r="K14" s="93">
        <f>'Trust - Frontsheet'!N26</f>
        <v>1043</v>
      </c>
      <c r="L14" s="93">
        <f>'Trust - Frontsheet'!O26</f>
        <v>713</v>
      </c>
      <c r="M14" s="93">
        <f>'Trust - Frontsheet'!P26</f>
        <v>701.5</v>
      </c>
      <c r="N14" s="93">
        <f>IF(OR('Trust - Frontsheet'!Q26="",'Trust - Frontsheet'!Q26="-"),0,('Trust - Frontsheet'!Q26))</f>
        <v>0.90322580645161288</v>
      </c>
      <c r="O14" s="93">
        <f>IF(OR('Trust - Frontsheet'!R26="",'Trust - Frontsheet'!R26="-"),0,('Trust - Frontsheet'!R26))</f>
        <v>0.99415614773258532</v>
      </c>
      <c r="P14" s="93">
        <f>IF(OR('Trust - Frontsheet'!S26="",'Trust - Frontsheet'!S26="-"),0,('Trust - Frontsheet'!S26))</f>
        <v>0.97522206638616171</v>
      </c>
      <c r="Q14" s="93">
        <f>IF(OR('Trust - Frontsheet'!T26="",'Trust - Frontsheet'!T26="-"),0,('Trust - Frontsheet'!T26))</f>
        <v>0.9838709677419355</v>
      </c>
      <c r="R14" s="93">
        <f>'Trust - Frontsheet'!U26</f>
        <v>771</v>
      </c>
      <c r="S14" s="93">
        <f>IF(OR('Trust - Frontsheet'!V26="",'Trust - Frontsheet'!V26="-"),0,('Trust - Frontsheet'!V26))</f>
        <v>3.0233463035019454</v>
      </c>
      <c r="T14" s="93">
        <f>IF(OR('Trust - Frontsheet'!W26="",'Trust - Frontsheet'!W26="-"),0,('Trust - Frontsheet'!W26))</f>
        <v>2.2889105058365757</v>
      </c>
      <c r="U14" s="93">
        <f>IF(OR('Trust - Frontsheet'!X26="",'Trust - Frontsheet'!X26="-"),0,('Trust - Frontsheet'!X26))</f>
        <v>5.3122568093385212</v>
      </c>
      <c r="V14" s="93" t="str">
        <f>IF(A14="","",(IF(ISBLANK('Trust - Frontsheet'!F9),"",'Trust - Frontsheet'!F9)))</f>
        <v>https://www.walsallhealthcare.nhs.uk/trust-staffing.aspx</v>
      </c>
    </row>
    <row r="15" spans="1:22" s="93" customFormat="1" x14ac:dyDescent="0.2">
      <c r="A15" s="93" t="str">
        <f>IF('Trust - Frontsheet'!D27=0,"",IF('Trust - Frontsheet'!D27="","",'Trust - Frontsheet'!D27))</f>
        <v>RBK02</v>
      </c>
      <c r="B15" s="93" t="str">
        <f>IF(ISBLANK('Trust - Frontsheet'!E27),"",'Trust - Frontsheet'!E27)</f>
        <v>MANOR HOSPITAL - RBK02</v>
      </c>
      <c r="C15" s="93" t="str">
        <f>IF(ISBLANK('Trust - Frontsheet'!F27),"","'" &amp; 'Trust - Frontsheet'!F27 &amp; "'")</f>
        <v>'Ward 18'</v>
      </c>
      <c r="D15" s="93" t="str">
        <f>IF(ISBLANK('Trust - Frontsheet'!G27),"",'Trust - Frontsheet'!G27)</f>
        <v>100 - GENERAL SURGERY</v>
      </c>
      <c r="E15" s="93" t="str">
        <f>IF(ISBLANK('Trust - Frontsheet'!H27),"",'Trust - Frontsheet'!H27)</f>
        <v>192 - CRITICAL CARE MEDICINE</v>
      </c>
      <c r="F15" s="93">
        <f>'Trust - Frontsheet'!I27</f>
        <v>1782.5</v>
      </c>
      <c r="G15" s="93">
        <f>'Trust - Frontsheet'!J27</f>
        <v>1636.6</v>
      </c>
      <c r="H15" s="93">
        <f>'Trust - Frontsheet'!K27</f>
        <v>356.5</v>
      </c>
      <c r="I15" s="93">
        <f>'Trust - Frontsheet'!L27</f>
        <v>293.64999999999998</v>
      </c>
      <c r="J15" s="93">
        <f>'Trust - Frontsheet'!M27</f>
        <v>1782.5</v>
      </c>
      <c r="K15" s="93">
        <f>'Trust - Frontsheet'!N27</f>
        <v>1449</v>
      </c>
      <c r="L15" s="93">
        <f>'Trust - Frontsheet'!O27</f>
        <v>356.5</v>
      </c>
      <c r="M15" s="93">
        <f>'Trust - Frontsheet'!P27</f>
        <v>230</v>
      </c>
      <c r="N15" s="93">
        <f>IF(OR('Trust - Frontsheet'!Q27="",'Trust - Frontsheet'!Q27="-"),0,('Trust - Frontsheet'!Q27))</f>
        <v>0.91814866760168301</v>
      </c>
      <c r="O15" s="93">
        <f>IF(OR('Trust - Frontsheet'!R27="",'Trust - Frontsheet'!R27="-"),0,('Trust - Frontsheet'!R27))</f>
        <v>0.8237026647966339</v>
      </c>
      <c r="P15" s="93">
        <f>IF(OR('Trust - Frontsheet'!S27="",'Trust - Frontsheet'!S27="-"),0,('Trust - Frontsheet'!S27))</f>
        <v>0.81290322580645158</v>
      </c>
      <c r="Q15" s="93">
        <f>IF(OR('Trust - Frontsheet'!T27="",'Trust - Frontsheet'!T27="-"),0,('Trust - Frontsheet'!T27))</f>
        <v>0.64516129032258063</v>
      </c>
      <c r="R15" s="93">
        <f>'Trust - Frontsheet'!U27</f>
        <v>167</v>
      </c>
      <c r="S15" s="93">
        <f>IF(OR('Trust - Frontsheet'!V27="",'Trust - Frontsheet'!V27="-"),0,('Trust - Frontsheet'!V27))</f>
        <v>18.476646706586827</v>
      </c>
      <c r="T15" s="93">
        <f>IF(OR('Trust - Frontsheet'!W27="",'Trust - Frontsheet'!W27="-"),0,('Trust - Frontsheet'!W27))</f>
        <v>3.13562874251497</v>
      </c>
      <c r="U15" s="93">
        <f>IF(OR('Trust - Frontsheet'!X27="",'Trust - Frontsheet'!X27="-"),0,('Trust - Frontsheet'!X27))</f>
        <v>21.612275449101798</v>
      </c>
      <c r="V15" s="93" t="str">
        <f>IF(A15="","",(IF(ISBLANK('Trust - Frontsheet'!F9),"",'Trust - Frontsheet'!F9)))</f>
        <v>https://www.walsallhealthcare.nhs.uk/trust-staffing.aspx</v>
      </c>
    </row>
    <row r="16" spans="1:22" s="93" customFormat="1" x14ac:dyDescent="0.2">
      <c r="A16" s="93" t="str">
        <f>IF('Trust - Frontsheet'!D28=0,"",IF('Trust - Frontsheet'!D28="","",'Trust - Frontsheet'!D28))</f>
        <v>RBK02</v>
      </c>
      <c r="B16" s="93" t="str">
        <f>IF(ISBLANK('Trust - Frontsheet'!E28),"",'Trust - Frontsheet'!E28)</f>
        <v>MANOR HOSPITAL - RBK02</v>
      </c>
      <c r="C16" s="93" t="str">
        <f>IF(ISBLANK('Trust - Frontsheet'!F28),"","'" &amp; 'Trust - Frontsheet'!F28 &amp; "'")</f>
        <v>'Ward 19'</v>
      </c>
      <c r="D16" s="93" t="str">
        <f>IF(ISBLANK('Trust - Frontsheet'!G28),"",'Trust - Frontsheet'!G28)</f>
        <v>100 - GENERAL SURGERY</v>
      </c>
      <c r="E16" s="93" t="str">
        <f>IF(ISBLANK('Trust - Frontsheet'!H28),"",'Trust - Frontsheet'!H28)</f>
        <v>192 - CRITICAL CARE MEDICINE</v>
      </c>
      <c r="F16" s="93">
        <f>'Trust - Frontsheet'!I28</f>
        <v>2139</v>
      </c>
      <c r="G16" s="93">
        <f>'Trust - Frontsheet'!J28</f>
        <v>1851.5</v>
      </c>
      <c r="H16" s="93">
        <f>'Trust - Frontsheet'!K28</f>
        <v>0</v>
      </c>
      <c r="I16" s="93">
        <f>'Trust - Frontsheet'!L28</f>
        <v>0</v>
      </c>
      <c r="J16" s="93">
        <f>'Trust - Frontsheet'!M28</f>
        <v>2139</v>
      </c>
      <c r="K16" s="93">
        <f>'Trust - Frontsheet'!N28</f>
        <v>1765.25</v>
      </c>
      <c r="L16" s="93">
        <f>'Trust - Frontsheet'!O28</f>
        <v>0</v>
      </c>
      <c r="M16" s="93">
        <f>'Trust - Frontsheet'!P28</f>
        <v>0</v>
      </c>
      <c r="N16" s="93">
        <f>IF(OR('Trust - Frontsheet'!Q28="",'Trust - Frontsheet'!Q28="-"),0,('Trust - Frontsheet'!Q28))</f>
        <v>0.86559139784946237</v>
      </c>
      <c r="O16" s="93">
        <f>IF(OR('Trust - Frontsheet'!R28="",'Trust - Frontsheet'!R28="-"),0,('Trust - Frontsheet'!R28))</f>
        <v>0</v>
      </c>
      <c r="P16" s="93">
        <f>IF(OR('Trust - Frontsheet'!S28="",'Trust - Frontsheet'!S28="-"),0,('Trust - Frontsheet'!S28))</f>
        <v>0.82526881720430112</v>
      </c>
      <c r="Q16" s="93">
        <f>IF(OR('Trust - Frontsheet'!T28="",'Trust - Frontsheet'!T28="-"),0,('Trust - Frontsheet'!T28))</f>
        <v>0</v>
      </c>
      <c r="R16" s="93">
        <f>'Trust - Frontsheet'!U28</f>
        <v>127</v>
      </c>
      <c r="S16" s="93">
        <f>IF(OR('Trust - Frontsheet'!V28="",'Trust - Frontsheet'!V28="-"),0,('Trust - Frontsheet'!V28))</f>
        <v>28.478346456692915</v>
      </c>
      <c r="T16" s="93">
        <f>IF(OR('Trust - Frontsheet'!W28="",'Trust - Frontsheet'!W28="-"),0,('Trust - Frontsheet'!W28))</f>
        <v>0</v>
      </c>
      <c r="U16" s="93">
        <f>IF(OR('Trust - Frontsheet'!X28="",'Trust - Frontsheet'!X28="-"),0,('Trust - Frontsheet'!X28))</f>
        <v>28.478346456692915</v>
      </c>
      <c r="V16" s="93" t="str">
        <f>IF(A16="","",(IF(ISBLANK('Trust - Frontsheet'!F9),"",'Trust - Frontsheet'!F9)))</f>
        <v>https://www.walsallhealthcare.nhs.uk/trust-staffing.aspx</v>
      </c>
    </row>
    <row r="17" spans="1:22" s="93" customFormat="1" x14ac:dyDescent="0.2">
      <c r="A17" s="93" t="str">
        <f>IF('Trust - Frontsheet'!D29=0,"",IF('Trust - Frontsheet'!D29="","",'Trust - Frontsheet'!D29))</f>
        <v>RBK02</v>
      </c>
      <c r="B17" s="93" t="str">
        <f>IF(ISBLANK('Trust - Frontsheet'!E29),"",'Trust - Frontsheet'!E29)</f>
        <v>MANOR HOSPITAL - RBK02</v>
      </c>
      <c r="C17" s="93" t="str">
        <f>IF(ISBLANK('Trust - Frontsheet'!F29),"","'" &amp; 'Trust - Frontsheet'!F29 &amp; "'")</f>
        <v>'Ward 20A'</v>
      </c>
      <c r="D17" s="93" t="str">
        <f>IF(ISBLANK('Trust - Frontsheet'!G29),"",'Trust - Frontsheet'!G29)</f>
        <v>110 - TRAUMA &amp; ORTHOPAEDICS</v>
      </c>
      <c r="E17" s="93" t="str">
        <f>IF(ISBLANK('Trust - Frontsheet'!H29),"",'Trust - Frontsheet'!H29)</f>
        <v/>
      </c>
      <c r="F17" s="93">
        <f>'Trust - Frontsheet'!I29</f>
        <v>1069.5</v>
      </c>
      <c r="G17" s="93">
        <f>'Trust - Frontsheet'!J29</f>
        <v>976.5</v>
      </c>
      <c r="H17" s="93">
        <f>'Trust - Frontsheet'!K29</f>
        <v>713</v>
      </c>
      <c r="I17" s="93">
        <f>'Trust - Frontsheet'!L29</f>
        <v>702.5</v>
      </c>
      <c r="J17" s="93">
        <f>'Trust - Frontsheet'!M29</f>
        <v>713</v>
      </c>
      <c r="K17" s="93">
        <f>'Trust - Frontsheet'!N29</f>
        <v>713</v>
      </c>
      <c r="L17" s="93">
        <f>'Trust - Frontsheet'!O29</f>
        <v>356.5</v>
      </c>
      <c r="M17" s="93">
        <f>'Trust - Frontsheet'!P29</f>
        <v>356.5</v>
      </c>
      <c r="N17" s="93">
        <f>IF(OR('Trust - Frontsheet'!Q29="",'Trust - Frontsheet'!Q29="-"),0,('Trust - Frontsheet'!Q29))</f>
        <v>0.91304347826086951</v>
      </c>
      <c r="O17" s="93">
        <f>IF(OR('Trust - Frontsheet'!R29="",'Trust - Frontsheet'!R29="-"),0,('Trust - Frontsheet'!R29))</f>
        <v>0.98527349228611505</v>
      </c>
      <c r="P17" s="93">
        <f>IF(OR('Trust - Frontsheet'!S29="",'Trust - Frontsheet'!S29="-"),0,('Trust - Frontsheet'!S29))</f>
        <v>1</v>
      </c>
      <c r="Q17" s="93">
        <f>IF(OR('Trust - Frontsheet'!T29="",'Trust - Frontsheet'!T29="-"),0,('Trust - Frontsheet'!T29))</f>
        <v>1</v>
      </c>
      <c r="R17" s="93">
        <f>'Trust - Frontsheet'!U29</f>
        <v>379</v>
      </c>
      <c r="S17" s="93">
        <f>IF(OR('Trust - Frontsheet'!V29="",'Trust - Frontsheet'!V29="-"),0,('Trust - Frontsheet'!V29))</f>
        <v>4.4577836411609502</v>
      </c>
      <c r="T17" s="93">
        <f>IF(OR('Trust - Frontsheet'!W29="",'Trust - Frontsheet'!W29="-"),0,('Trust - Frontsheet'!W29))</f>
        <v>2.7941952506596306</v>
      </c>
      <c r="U17" s="93">
        <f>IF(OR('Trust - Frontsheet'!X29="",'Trust - Frontsheet'!X29="-"),0,('Trust - Frontsheet'!X29))</f>
        <v>7.2519788918205803</v>
      </c>
      <c r="V17" s="93" t="str">
        <f>IF(A17="","",(IF(ISBLANK('Trust - Frontsheet'!F9),"",'Trust - Frontsheet'!F9)))</f>
        <v>https://www.walsallhealthcare.nhs.uk/trust-staffing.aspx</v>
      </c>
    </row>
    <row r="18" spans="1:22" s="93" customFormat="1" x14ac:dyDescent="0.2">
      <c r="A18" s="93" t="str">
        <f>IF('Trust - Frontsheet'!D30=0,"",IF('Trust - Frontsheet'!D30="","",'Trust - Frontsheet'!D30))</f>
        <v>RBK02</v>
      </c>
      <c r="B18" s="93" t="str">
        <f>IF(ISBLANK('Trust - Frontsheet'!E30),"",'Trust - Frontsheet'!E30)</f>
        <v>MANOR HOSPITAL - RBK02</v>
      </c>
      <c r="C18" s="93" t="str">
        <f>IF(ISBLANK('Trust - Frontsheet'!F30),"","'" &amp; 'Trust - Frontsheet'!F30 &amp; "'")</f>
        <v>'Ward 20B/20C'</v>
      </c>
      <c r="D18" s="93" t="str">
        <f>IF(ISBLANK('Trust - Frontsheet'!G30),"",'Trust - Frontsheet'!G30)</f>
        <v>100 - GENERAL SURGERY</v>
      </c>
      <c r="E18" s="93" t="str">
        <f>IF(ISBLANK('Trust - Frontsheet'!H30),"",'Trust - Frontsheet'!H30)</f>
        <v/>
      </c>
      <c r="F18" s="93">
        <f>'Trust - Frontsheet'!I30</f>
        <v>1426</v>
      </c>
      <c r="G18" s="93">
        <f>'Trust - Frontsheet'!J30</f>
        <v>1338.5</v>
      </c>
      <c r="H18" s="93">
        <f>'Trust - Frontsheet'!K30</f>
        <v>1426</v>
      </c>
      <c r="I18" s="93">
        <f>'Trust - Frontsheet'!L30</f>
        <v>1273</v>
      </c>
      <c r="J18" s="93">
        <f>'Trust - Frontsheet'!M30</f>
        <v>1069.5</v>
      </c>
      <c r="K18" s="93">
        <f>'Trust - Frontsheet'!N30</f>
        <v>1081</v>
      </c>
      <c r="L18" s="93">
        <f>'Trust - Frontsheet'!O30</f>
        <v>713</v>
      </c>
      <c r="M18" s="93">
        <f>'Trust - Frontsheet'!P30</f>
        <v>713</v>
      </c>
      <c r="N18" s="93">
        <f>IF(OR('Trust - Frontsheet'!Q30="",'Trust - Frontsheet'!Q30="-"),0,('Trust - Frontsheet'!Q30))</f>
        <v>0.93863955119214582</v>
      </c>
      <c r="O18" s="93">
        <f>IF(OR('Trust - Frontsheet'!R30="",'Trust - Frontsheet'!R30="-"),0,('Trust - Frontsheet'!R30))</f>
        <v>0.89270687237026647</v>
      </c>
      <c r="P18" s="93">
        <f>IF(OR('Trust - Frontsheet'!S30="",'Trust - Frontsheet'!S30="-"),0,('Trust - Frontsheet'!S30))</f>
        <v>1.010752688172043</v>
      </c>
      <c r="Q18" s="93">
        <f>IF(OR('Trust - Frontsheet'!T30="",'Trust - Frontsheet'!T30="-"),0,('Trust - Frontsheet'!T30))</f>
        <v>1</v>
      </c>
      <c r="R18" s="93">
        <f>'Trust - Frontsheet'!U30</f>
        <v>582</v>
      </c>
      <c r="S18" s="93">
        <f>IF(OR('Trust - Frontsheet'!V30="",'Trust - Frontsheet'!V30="-"),0,('Trust - Frontsheet'!V30))</f>
        <v>4.1572164948453612</v>
      </c>
      <c r="T18" s="93">
        <f>IF(OR('Trust - Frontsheet'!W30="",'Trust - Frontsheet'!W30="-"),0,('Trust - Frontsheet'!W30))</f>
        <v>3.4123711340206184</v>
      </c>
      <c r="U18" s="93">
        <f>IF(OR('Trust - Frontsheet'!X30="",'Trust - Frontsheet'!X30="-"),0,('Trust - Frontsheet'!X30))</f>
        <v>7.5695876288659791</v>
      </c>
      <c r="V18" s="93" t="str">
        <f>IF(A18="","",(IF(ISBLANK('Trust - Frontsheet'!F9),"",'Trust - Frontsheet'!F9)))</f>
        <v>https://www.walsallhealthcare.nhs.uk/trust-staffing.aspx</v>
      </c>
    </row>
    <row r="19" spans="1:22" s="93" customFormat="1" x14ac:dyDescent="0.2">
      <c r="A19" s="93" t="str">
        <f>IF('Trust - Frontsheet'!D31=0,"",IF('Trust - Frontsheet'!D31="","",'Trust - Frontsheet'!D31))</f>
        <v>RBK02</v>
      </c>
      <c r="B19" s="93" t="str">
        <f>IF(ISBLANK('Trust - Frontsheet'!E31),"",'Trust - Frontsheet'!E31)</f>
        <v>MANOR HOSPITAL - RBK02</v>
      </c>
      <c r="C19" s="93" t="str">
        <f>IF(ISBLANK('Trust - Frontsheet'!F31),"","'" &amp; 'Trust - Frontsheet'!F31 &amp; "'")</f>
        <v>'Ward 21'</v>
      </c>
      <c r="D19" s="93" t="str">
        <f>IF(ISBLANK('Trust - Frontsheet'!G31),"",'Trust - Frontsheet'!G31)</f>
        <v>420 - PAEDIATRICS</v>
      </c>
      <c r="E19" s="93" t="str">
        <f>IF(ISBLANK('Trust - Frontsheet'!H31),"",'Trust - Frontsheet'!H31)</f>
        <v>171 - PAEDIATRIC SURGERY</v>
      </c>
      <c r="F19" s="93">
        <f>'Trust - Frontsheet'!I31</f>
        <v>1426</v>
      </c>
      <c r="G19" s="93">
        <f>'Trust - Frontsheet'!J31</f>
        <v>1380</v>
      </c>
      <c r="H19" s="93">
        <f>'Trust - Frontsheet'!K31</f>
        <v>0</v>
      </c>
      <c r="I19" s="93">
        <f>'Trust - Frontsheet'!L31</f>
        <v>0</v>
      </c>
      <c r="J19" s="93">
        <f>'Trust - Frontsheet'!M31</f>
        <v>1426</v>
      </c>
      <c r="K19" s="93">
        <f>'Trust - Frontsheet'!N31</f>
        <v>1219</v>
      </c>
      <c r="L19" s="93">
        <f>'Trust - Frontsheet'!O31</f>
        <v>0</v>
      </c>
      <c r="M19" s="93">
        <f>'Trust - Frontsheet'!P31</f>
        <v>0</v>
      </c>
      <c r="N19" s="93">
        <f>IF(OR('Trust - Frontsheet'!Q31="",'Trust - Frontsheet'!Q31="-"),0,('Trust - Frontsheet'!Q31))</f>
        <v>0.967741935483871</v>
      </c>
      <c r="O19" s="93">
        <f>IF(OR('Trust - Frontsheet'!R31="",'Trust - Frontsheet'!R31="-"),0,('Trust - Frontsheet'!R31))</f>
        <v>0</v>
      </c>
      <c r="P19" s="93">
        <f>IF(OR('Trust - Frontsheet'!S31="",'Trust - Frontsheet'!S31="-"),0,('Trust - Frontsheet'!S31))</f>
        <v>0.85483870967741937</v>
      </c>
      <c r="Q19" s="93">
        <f>IF(OR('Trust - Frontsheet'!T31="",'Trust - Frontsheet'!T31="-"),0,('Trust - Frontsheet'!T31))</f>
        <v>0</v>
      </c>
      <c r="R19" s="93">
        <f>'Trust - Frontsheet'!U31</f>
        <v>275</v>
      </c>
      <c r="S19" s="93">
        <f>IF(OR('Trust - Frontsheet'!V31="",'Trust - Frontsheet'!V31="-"),0,('Trust - Frontsheet'!V31))</f>
        <v>9.4509090909090911</v>
      </c>
      <c r="T19" s="93">
        <f>IF(OR('Trust - Frontsheet'!W31="",'Trust - Frontsheet'!W31="-"),0,('Trust - Frontsheet'!W31))</f>
        <v>0</v>
      </c>
      <c r="U19" s="93">
        <f>IF(OR('Trust - Frontsheet'!X31="",'Trust - Frontsheet'!X31="-"),0,('Trust - Frontsheet'!X31))</f>
        <v>9.4509090909090911</v>
      </c>
      <c r="V19" s="93" t="str">
        <f>IF(A19="","",(IF(ISBLANK('Trust - Frontsheet'!F9),"",'Trust - Frontsheet'!F9)))</f>
        <v>https://www.walsallhealthcare.nhs.uk/trust-staffing.aspx</v>
      </c>
    </row>
    <row r="20" spans="1:22" s="93" customFormat="1" x14ac:dyDescent="0.2">
      <c r="A20" s="93" t="str">
        <f>IF('Trust - Frontsheet'!D32=0,"",IF('Trust - Frontsheet'!D32="","",'Trust - Frontsheet'!D32))</f>
        <v>RBK02</v>
      </c>
      <c r="B20" s="93" t="str">
        <f>IF(ISBLANK('Trust - Frontsheet'!E32),"",'Trust - Frontsheet'!E32)</f>
        <v>MANOR HOSPITAL - RBK02</v>
      </c>
      <c r="C20" s="93" t="str">
        <f>IF(ISBLANK('Trust - Frontsheet'!F32),"","'" &amp; 'Trust - Frontsheet'!F32 &amp; "'")</f>
        <v>'Ward 23'</v>
      </c>
      <c r="D20" s="93" t="str">
        <f>IF(ISBLANK('Trust - Frontsheet'!G32),"",'Trust - Frontsheet'!G32)</f>
        <v>502 - GYNAECOLOGY</v>
      </c>
      <c r="E20" s="93" t="str">
        <f>IF(ISBLANK('Trust - Frontsheet'!H32),"",'Trust - Frontsheet'!H32)</f>
        <v>100 - GENERAL SURGERY</v>
      </c>
      <c r="F20" s="93">
        <f>'Trust - Frontsheet'!I32</f>
        <v>713</v>
      </c>
      <c r="G20" s="93">
        <f>'Trust - Frontsheet'!J32</f>
        <v>771.5</v>
      </c>
      <c r="H20" s="93">
        <f>'Trust - Frontsheet'!K32</f>
        <v>713</v>
      </c>
      <c r="I20" s="93">
        <f>'Trust - Frontsheet'!L32</f>
        <v>557.5</v>
      </c>
      <c r="J20" s="93">
        <f>'Trust - Frontsheet'!M32</f>
        <v>713</v>
      </c>
      <c r="K20" s="93">
        <f>'Trust - Frontsheet'!N32</f>
        <v>713</v>
      </c>
      <c r="L20" s="93">
        <f>'Trust - Frontsheet'!O32</f>
        <v>356.5</v>
      </c>
      <c r="M20" s="93">
        <f>'Trust - Frontsheet'!P32</f>
        <v>345</v>
      </c>
      <c r="N20" s="93">
        <f>IF(OR('Trust - Frontsheet'!Q32="",'Trust - Frontsheet'!Q32="-"),0,('Trust - Frontsheet'!Q32))</f>
        <v>1.0820476858345021</v>
      </c>
      <c r="O20" s="93">
        <f>IF(OR('Trust - Frontsheet'!R32="",'Trust - Frontsheet'!R32="-"),0,('Trust - Frontsheet'!R32))</f>
        <v>0.78190743338008417</v>
      </c>
      <c r="P20" s="93">
        <f>IF(OR('Trust - Frontsheet'!S32="",'Trust - Frontsheet'!S32="-"),0,('Trust - Frontsheet'!S32))</f>
        <v>1</v>
      </c>
      <c r="Q20" s="93">
        <f>IF(OR('Trust - Frontsheet'!T32="",'Trust - Frontsheet'!T32="-"),0,('Trust - Frontsheet'!T32))</f>
        <v>0.967741935483871</v>
      </c>
      <c r="R20" s="93">
        <f>'Trust - Frontsheet'!U32</f>
        <v>308</v>
      </c>
      <c r="S20" s="93">
        <f>IF(OR('Trust - Frontsheet'!V32="",'Trust - Frontsheet'!V32="-"),0,('Trust - Frontsheet'!V32))</f>
        <v>4.8198051948051948</v>
      </c>
      <c r="T20" s="93">
        <f>IF(OR('Trust - Frontsheet'!W32="",'Trust - Frontsheet'!W32="-"),0,('Trust - Frontsheet'!W32))</f>
        <v>2.9301948051948052</v>
      </c>
      <c r="U20" s="93">
        <f>IF(OR('Trust - Frontsheet'!X32="",'Trust - Frontsheet'!X32="-"),0,('Trust - Frontsheet'!X32))</f>
        <v>7.75</v>
      </c>
      <c r="V20" s="93" t="str">
        <f>IF(A20="","",(IF(ISBLANK('Trust - Frontsheet'!F9),"",'Trust - Frontsheet'!F9)))</f>
        <v>https://www.walsallhealthcare.nhs.uk/trust-staffing.aspx</v>
      </c>
    </row>
    <row r="21" spans="1:22" s="93" customFormat="1" x14ac:dyDescent="0.2">
      <c r="A21" s="93" t="str">
        <f>IF('Trust - Frontsheet'!D33=0,"",IF('Trust - Frontsheet'!D33="","",'Trust - Frontsheet'!D33))</f>
        <v>RBK02</v>
      </c>
      <c r="B21" s="93" t="str">
        <f>IF(ISBLANK('Trust - Frontsheet'!E33),"",'Trust - Frontsheet'!E33)</f>
        <v>MANOR HOSPITAL - RBK02</v>
      </c>
      <c r="C21" s="93" t="str">
        <f>IF(ISBLANK('Trust - Frontsheet'!F33),"","'" &amp; 'Trust - Frontsheet'!F33 &amp; "'")</f>
        <v>'Wards 24/25'</v>
      </c>
      <c r="D21" s="93" t="str">
        <f>IF(ISBLANK('Trust - Frontsheet'!G33),"",'Trust - Frontsheet'!G33)</f>
        <v>501 - OBSTETRICS</v>
      </c>
      <c r="E21" s="93" t="str">
        <f>IF(ISBLANK('Trust - Frontsheet'!H33),"",'Trust - Frontsheet'!H33)</f>
        <v/>
      </c>
      <c r="F21" s="93">
        <f>'Trust - Frontsheet'!I33</f>
        <v>1486</v>
      </c>
      <c r="G21" s="93">
        <f>'Trust - Frontsheet'!J33</f>
        <v>1815</v>
      </c>
      <c r="H21" s="93">
        <f>'Trust - Frontsheet'!K33</f>
        <v>1069.5</v>
      </c>
      <c r="I21" s="93">
        <f>'Trust - Frontsheet'!L33</f>
        <v>870</v>
      </c>
      <c r="J21" s="93">
        <f>'Trust - Frontsheet'!M33</f>
        <v>1426</v>
      </c>
      <c r="K21" s="93">
        <f>'Trust - Frontsheet'!N33</f>
        <v>1537.5</v>
      </c>
      <c r="L21" s="93">
        <f>'Trust - Frontsheet'!O33</f>
        <v>1069.5</v>
      </c>
      <c r="M21" s="93">
        <f>'Trust - Frontsheet'!P33</f>
        <v>879</v>
      </c>
      <c r="N21" s="93">
        <f>IF(OR('Trust - Frontsheet'!Q33="",'Trust - Frontsheet'!Q33="-"),0,('Trust - Frontsheet'!Q33))</f>
        <v>1.2213997308209961</v>
      </c>
      <c r="O21" s="93">
        <f>IF(OR('Trust - Frontsheet'!R33="",'Trust - Frontsheet'!R33="-"),0,('Trust - Frontsheet'!R33))</f>
        <v>0.8134642356241234</v>
      </c>
      <c r="P21" s="93">
        <f>IF(OR('Trust - Frontsheet'!S33="",'Trust - Frontsheet'!S33="-"),0,('Trust - Frontsheet'!S33))</f>
        <v>1.0781907433380085</v>
      </c>
      <c r="Q21" s="93">
        <f>IF(OR('Trust - Frontsheet'!T33="",'Trust - Frontsheet'!T33="-"),0,('Trust - Frontsheet'!T33))</f>
        <v>0.82187938288920059</v>
      </c>
      <c r="R21" s="93">
        <f>'Trust - Frontsheet'!U33</f>
        <v>726</v>
      </c>
      <c r="S21" s="93">
        <f>IF(OR('Trust - Frontsheet'!V33="",'Trust - Frontsheet'!V33="-"),0,('Trust - Frontsheet'!V33))</f>
        <v>4.6177685950413228</v>
      </c>
      <c r="T21" s="93">
        <f>IF(OR('Trust - Frontsheet'!W33="",'Trust - Frontsheet'!W33="-"),0,('Trust - Frontsheet'!W33))</f>
        <v>2.4090909090909092</v>
      </c>
      <c r="U21" s="93">
        <f>IF(OR('Trust - Frontsheet'!X33="",'Trust - Frontsheet'!X33="-"),0,('Trust - Frontsheet'!X33))</f>
        <v>7.026859504132231</v>
      </c>
      <c r="V21" s="93" t="str">
        <f>IF(A21="","",(IF(ISBLANK('Trust - Frontsheet'!F9),"",'Trust - Frontsheet'!F9)))</f>
        <v>https://www.walsallhealthcare.nhs.uk/trust-staffing.aspx</v>
      </c>
    </row>
    <row r="22" spans="1:22" s="93" customFormat="1" x14ac:dyDescent="0.2">
      <c r="A22" s="93" t="str">
        <f>IF('Trust - Frontsheet'!D34=0,"",IF('Trust - Frontsheet'!D34="","",'Trust - Frontsheet'!D34))</f>
        <v>RBK02</v>
      </c>
      <c r="B22" s="93" t="str">
        <f>IF(ISBLANK('Trust - Frontsheet'!E34),"",'Trust - Frontsheet'!E34)</f>
        <v>MANOR HOSPITAL - RBK02</v>
      </c>
      <c r="C22" s="93" t="str">
        <f>IF(ISBLANK('Trust - Frontsheet'!F34),"","'" &amp; 'Trust - Frontsheet'!F34 &amp; "'")</f>
        <v>'Ward 28'</v>
      </c>
      <c r="D22" s="93" t="str">
        <f>IF(ISBLANK('Trust - Frontsheet'!G34),"",'Trust - Frontsheet'!G34)</f>
        <v>501 - OBSTETRICS</v>
      </c>
      <c r="E22" s="93" t="str">
        <f>IF(ISBLANK('Trust - Frontsheet'!H34),"",'Trust - Frontsheet'!H34)</f>
        <v/>
      </c>
      <c r="F22" s="93">
        <f>'Trust - Frontsheet'!I34</f>
        <v>1886</v>
      </c>
      <c r="G22" s="93">
        <f>'Trust - Frontsheet'!J34</f>
        <v>1886</v>
      </c>
      <c r="H22" s="93">
        <f>'Trust - Frontsheet'!K34</f>
        <v>207</v>
      </c>
      <c r="I22" s="93">
        <f>'Trust - Frontsheet'!L34</f>
        <v>207</v>
      </c>
      <c r="J22" s="93">
        <f>'Trust - Frontsheet'!M34</f>
        <v>1759.5</v>
      </c>
      <c r="K22" s="93">
        <f>'Trust - Frontsheet'!N34</f>
        <v>1759.5</v>
      </c>
      <c r="L22" s="93">
        <f>'Trust - Frontsheet'!O34</f>
        <v>299</v>
      </c>
      <c r="M22" s="93">
        <f>'Trust - Frontsheet'!P34</f>
        <v>299</v>
      </c>
      <c r="N22" s="93">
        <f>IF(OR('Trust - Frontsheet'!Q34="",'Trust - Frontsheet'!Q34="-"),0,('Trust - Frontsheet'!Q34))</f>
        <v>1</v>
      </c>
      <c r="O22" s="93">
        <f>IF(OR('Trust - Frontsheet'!R34="",'Trust - Frontsheet'!R34="-"),0,('Trust - Frontsheet'!R34))</f>
        <v>1</v>
      </c>
      <c r="P22" s="93">
        <f>IF(OR('Trust - Frontsheet'!S34="",'Trust - Frontsheet'!S34="-"),0,('Trust - Frontsheet'!S34))</f>
        <v>1</v>
      </c>
      <c r="Q22" s="93">
        <f>IF(OR('Trust - Frontsheet'!T34="",'Trust - Frontsheet'!T34="-"),0,('Trust - Frontsheet'!T34))</f>
        <v>1</v>
      </c>
      <c r="R22" s="93">
        <f>'Trust - Frontsheet'!U34</f>
        <v>295</v>
      </c>
      <c r="S22" s="93">
        <f>IF(OR('Trust - Frontsheet'!V34="",'Trust - Frontsheet'!V34="-"),0,('Trust - Frontsheet'!V34))</f>
        <v>12.357627118644068</v>
      </c>
      <c r="T22" s="93">
        <f>IF(OR('Trust - Frontsheet'!W34="",'Trust - Frontsheet'!W34="-"),0,('Trust - Frontsheet'!W34))</f>
        <v>1.7152542372881356</v>
      </c>
      <c r="U22" s="93">
        <f>IF(OR('Trust - Frontsheet'!X34="",'Trust - Frontsheet'!X34="-"),0,('Trust - Frontsheet'!X34))</f>
        <v>14.072881355932203</v>
      </c>
      <c r="V22" s="93" t="str">
        <f>IF(A22="","",(IF(ISBLANK('Trust - Frontsheet'!F9),"",'Trust - Frontsheet'!F9)))</f>
        <v>https://www.walsallhealthcare.nhs.uk/trust-staffing.aspx</v>
      </c>
    </row>
    <row r="23" spans="1:22" s="93" customFormat="1" x14ac:dyDescent="0.2">
      <c r="A23" s="93" t="str">
        <f>IF('Trust - Frontsheet'!D35=0,"",IF('Trust - Frontsheet'!D35="","",'Trust - Frontsheet'!D35))</f>
        <v>RBK02</v>
      </c>
      <c r="B23" s="93" t="str">
        <f>IF(ISBLANK('Trust - Frontsheet'!E35),"",'Trust - Frontsheet'!E35)</f>
        <v>MANOR HOSPITAL - RBK02</v>
      </c>
      <c r="C23" s="93" t="str">
        <f>IF(ISBLANK('Trust - Frontsheet'!F35),"","'" &amp; 'Trust - Frontsheet'!F35 &amp; "'")</f>
        <v>'Ward 29'</v>
      </c>
      <c r="D23" s="93" t="str">
        <f>IF(ISBLANK('Trust - Frontsheet'!G35),"",'Trust - Frontsheet'!G35)</f>
        <v>300 - GENERAL MEDICINE</v>
      </c>
      <c r="E23" s="93" t="str">
        <f>IF(ISBLANK('Trust - Frontsheet'!H35),"",'Trust - Frontsheet'!H35)</f>
        <v/>
      </c>
      <c r="F23" s="93">
        <f>'Trust - Frontsheet'!I35</f>
        <v>1426</v>
      </c>
      <c r="G23" s="93">
        <f>'Trust - Frontsheet'!J35</f>
        <v>1290</v>
      </c>
      <c r="H23" s="93">
        <f>'Trust - Frontsheet'!K35</f>
        <v>1315.5</v>
      </c>
      <c r="I23" s="93">
        <f>'Trust - Frontsheet'!L35</f>
        <v>1267</v>
      </c>
      <c r="J23" s="93">
        <f>'Trust - Frontsheet'!M35</f>
        <v>1069.5</v>
      </c>
      <c r="K23" s="93">
        <f>'Trust - Frontsheet'!N35</f>
        <v>1046.5</v>
      </c>
      <c r="L23" s="93">
        <f>'Trust - Frontsheet'!O35</f>
        <v>713</v>
      </c>
      <c r="M23" s="93">
        <f>'Trust - Frontsheet'!P35</f>
        <v>897</v>
      </c>
      <c r="N23" s="93">
        <f>IF(OR('Trust - Frontsheet'!Q35="",'Trust - Frontsheet'!Q35="-"),0,('Trust - Frontsheet'!Q35))</f>
        <v>0.90462833099579243</v>
      </c>
      <c r="O23" s="93">
        <f>IF(OR('Trust - Frontsheet'!R35="",'Trust - Frontsheet'!R35="-"),0,('Trust - Frontsheet'!R35))</f>
        <v>0.96313188901558344</v>
      </c>
      <c r="P23" s="93">
        <f>IF(OR('Trust - Frontsheet'!S35="",'Trust - Frontsheet'!S35="-"),0,('Trust - Frontsheet'!S35))</f>
        <v>0.978494623655914</v>
      </c>
      <c r="Q23" s="93">
        <f>IF(OR('Trust - Frontsheet'!T35="",'Trust - Frontsheet'!T35="-"),0,('Trust - Frontsheet'!T35))</f>
        <v>1.2580645161290323</v>
      </c>
      <c r="R23" s="93">
        <f>'Trust - Frontsheet'!U35</f>
        <v>764</v>
      </c>
      <c r="S23" s="93">
        <f>IF(OR('Trust - Frontsheet'!V35="",'Trust - Frontsheet'!V35="-"),0,('Trust - Frontsheet'!V35))</f>
        <v>3.0582460732984291</v>
      </c>
      <c r="T23" s="93">
        <f>IF(OR('Trust - Frontsheet'!W35="",'Trust - Frontsheet'!W35="-"),0,('Trust - Frontsheet'!W35))</f>
        <v>2.832460732984293</v>
      </c>
      <c r="U23" s="93">
        <f>IF(OR('Trust - Frontsheet'!X35="",'Trust - Frontsheet'!X35="-"),0,('Trust - Frontsheet'!X35))</f>
        <v>5.8907068062827221</v>
      </c>
      <c r="V23" s="93" t="str">
        <f>IF(A23="","",(IF(ISBLANK('Trust - Frontsheet'!F9),"",'Trust - Frontsheet'!F9)))</f>
        <v>https://www.walsallhealthcare.nhs.uk/trust-staffing.aspx</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Bhachu Sharonjeet (RBK) Walsall Healthcare NHS Trust</cp:lastModifiedBy>
  <cp:lastPrinted>2012-12-18T08:51:59Z</cp:lastPrinted>
  <dcterms:created xsi:type="dcterms:W3CDTF">2005-09-03T00:54:05Z</dcterms:created>
  <dcterms:modified xsi:type="dcterms:W3CDTF">2018-09-18T09:14:26Z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